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4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filterPrivacy="1" codeName="EstaPasta_de_trabalho"/>
  <xr:revisionPtr revIDLastSave="0" documentId="13_ncr:1_{CA0EAF0B-A2DC-4DF4-A6F4-93CD7DDCCB80}" xr6:coauthVersionLast="43" xr6:coauthVersionMax="43" xr10:uidLastSave="{00000000-0000-0000-0000-000000000000}"/>
  <bookViews>
    <workbookView xWindow="-120" yWindow="-120" windowWidth="29040" windowHeight="15840" tabRatio="848" xr2:uid="{00000000-000D-0000-FFFF-FFFF00000000}"/>
  </bookViews>
  <sheets>
    <sheet name="Total UA" sheetId="20" r:id="rId1"/>
    <sheet name="PLG" sheetId="7" r:id="rId2"/>
    <sheet name="SOL" sheetId="6" r:id="rId3"/>
    <sheet name="Mcal." sheetId="11" r:id="rId4"/>
    <sheet name="Lazos" sheetId="21" state="hidden" r:id="rId5"/>
    <sheet name="HS Mariano" sheetId="4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4" i="20" l="1"/>
  <c r="D34" i="20"/>
  <c r="C34" i="20"/>
  <c r="E33" i="20"/>
  <c r="D33" i="20"/>
  <c r="C33" i="20"/>
  <c r="E32" i="20"/>
  <c r="D32" i="20"/>
  <c r="C32" i="20"/>
  <c r="E31" i="20"/>
  <c r="D31" i="20"/>
  <c r="C31" i="20"/>
  <c r="E30" i="20"/>
  <c r="D30" i="20"/>
  <c r="C30" i="20"/>
  <c r="E29" i="20"/>
  <c r="D29" i="20"/>
  <c r="C29" i="20"/>
  <c r="E28" i="20"/>
  <c r="D28" i="20"/>
  <c r="C28" i="20"/>
  <c r="E27" i="20"/>
  <c r="D27" i="20"/>
  <c r="C27" i="20"/>
  <c r="E26" i="20"/>
  <c r="D26" i="20"/>
  <c r="C26" i="20"/>
  <c r="E25" i="20"/>
  <c r="D25" i="20"/>
  <c r="C25" i="20"/>
  <c r="E24" i="20"/>
  <c r="D24" i="20"/>
  <c r="C24" i="20"/>
  <c r="E23" i="20"/>
  <c r="D23" i="20"/>
  <c r="C23" i="20"/>
  <c r="E17" i="20"/>
  <c r="D17" i="20"/>
  <c r="C17" i="20"/>
  <c r="E16" i="20"/>
  <c r="D16" i="20"/>
  <c r="C16" i="20"/>
  <c r="E15" i="20"/>
  <c r="D15" i="20"/>
  <c r="C15" i="20"/>
  <c r="E14" i="20"/>
  <c r="D14" i="20"/>
  <c r="C14" i="20"/>
  <c r="E13" i="20"/>
  <c r="D13" i="20"/>
  <c r="C13" i="20"/>
  <c r="E12" i="20"/>
  <c r="D12" i="20"/>
  <c r="C12" i="20"/>
  <c r="E11" i="20"/>
  <c r="D11" i="20"/>
  <c r="C11" i="20"/>
  <c r="E10" i="20"/>
  <c r="D10" i="20"/>
  <c r="C10" i="20"/>
  <c r="E9" i="20"/>
  <c r="D9" i="20"/>
  <c r="C9" i="20"/>
  <c r="E8" i="20"/>
  <c r="D8" i="20"/>
  <c r="C8" i="20"/>
  <c r="E7" i="20"/>
  <c r="D7" i="20"/>
  <c r="C7" i="20"/>
  <c r="E6" i="20"/>
  <c r="D6" i="20"/>
  <c r="C6" i="20"/>
  <c r="E35" i="20" l="1"/>
  <c r="F24" i="20"/>
  <c r="H23" i="20"/>
  <c r="F16" i="20"/>
  <c r="G16" i="20" s="1"/>
  <c r="H15" i="20"/>
  <c r="H14" i="20"/>
  <c r="F12" i="20"/>
  <c r="F11" i="20"/>
  <c r="H10" i="20"/>
  <c r="D43" i="20"/>
  <c r="E42" i="20"/>
  <c r="H7" i="20"/>
  <c r="D40" i="20"/>
  <c r="O37" i="21"/>
  <c r="O36" i="21"/>
  <c r="O53" i="21" s="1"/>
  <c r="O35" i="21"/>
  <c r="O34" i="21"/>
  <c r="O33" i="21"/>
  <c r="O32" i="21"/>
  <c r="P32" i="21" s="1"/>
  <c r="P49" i="21" s="1"/>
  <c r="O31" i="21"/>
  <c r="O30" i="21"/>
  <c r="O29" i="21"/>
  <c r="O28" i="21"/>
  <c r="O45" i="21" s="1"/>
  <c r="O27" i="21"/>
  <c r="O26" i="21"/>
  <c r="O20" i="21"/>
  <c r="O19" i="21"/>
  <c r="O18" i="21"/>
  <c r="O17" i="21"/>
  <c r="O16" i="21"/>
  <c r="O15" i="21"/>
  <c r="O14" i="21"/>
  <c r="O13" i="21"/>
  <c r="O12" i="21"/>
  <c r="O11" i="21"/>
  <c r="O10" i="21"/>
  <c r="O9" i="21"/>
  <c r="O21" i="21" s="1"/>
  <c r="E37" i="21"/>
  <c r="E54" i="21" s="1"/>
  <c r="D37" i="21"/>
  <c r="C37" i="21"/>
  <c r="E36" i="21"/>
  <c r="E53" i="21" s="1"/>
  <c r="D36" i="21"/>
  <c r="F36" i="21" s="1"/>
  <c r="F53" i="21" s="1"/>
  <c r="C36" i="21"/>
  <c r="E35" i="21"/>
  <c r="D35" i="21"/>
  <c r="D52" i="21" s="1"/>
  <c r="C35" i="21"/>
  <c r="G35" i="21" s="1"/>
  <c r="G52" i="21" s="1"/>
  <c r="E34" i="21"/>
  <c r="D34" i="21"/>
  <c r="C34" i="21"/>
  <c r="P34" i="21" s="1"/>
  <c r="P51" i="21" s="1"/>
  <c r="E33" i="21"/>
  <c r="E50" i="21" s="1"/>
  <c r="D33" i="21"/>
  <c r="C33" i="21"/>
  <c r="E32" i="21"/>
  <c r="E49" i="21" s="1"/>
  <c r="D32" i="21"/>
  <c r="D49" i="21" s="1"/>
  <c r="C32" i="21"/>
  <c r="E31" i="21"/>
  <c r="D31" i="21"/>
  <c r="D48" i="21" s="1"/>
  <c r="C31" i="21"/>
  <c r="H31" i="21" s="1"/>
  <c r="H48" i="21" s="1"/>
  <c r="E30" i="21"/>
  <c r="D30" i="21"/>
  <c r="C30" i="21"/>
  <c r="G30" i="21" s="1"/>
  <c r="G47" i="21" s="1"/>
  <c r="E29" i="21"/>
  <c r="E46" i="21" s="1"/>
  <c r="D29" i="21"/>
  <c r="D46" i="21" s="1"/>
  <c r="C29" i="21"/>
  <c r="E28" i="21"/>
  <c r="D28" i="21"/>
  <c r="F28" i="21" s="1"/>
  <c r="C28" i="21"/>
  <c r="E27" i="21"/>
  <c r="E44" i="21" s="1"/>
  <c r="D27" i="21"/>
  <c r="D44" i="21" s="1"/>
  <c r="C27" i="21"/>
  <c r="H27" i="21" s="1"/>
  <c r="E26" i="21"/>
  <c r="D26" i="21"/>
  <c r="F26" i="21" s="1"/>
  <c r="F43" i="21" s="1"/>
  <c r="C26" i="21"/>
  <c r="H26" i="21" s="1"/>
  <c r="H43" i="21" s="1"/>
  <c r="E20" i="21"/>
  <c r="D20" i="21"/>
  <c r="C20" i="21"/>
  <c r="E19" i="21"/>
  <c r="D19" i="21"/>
  <c r="F19" i="21" s="1"/>
  <c r="C19" i="21"/>
  <c r="H19" i="21" s="1"/>
  <c r="E18" i="21"/>
  <c r="D18" i="21"/>
  <c r="F18" i="21" s="1"/>
  <c r="C18" i="21"/>
  <c r="P18" i="21" s="1"/>
  <c r="E17" i="21"/>
  <c r="D17" i="21"/>
  <c r="C17" i="21"/>
  <c r="G17" i="21" s="1"/>
  <c r="E16" i="21"/>
  <c r="D16" i="21"/>
  <c r="C16" i="21"/>
  <c r="E15" i="21"/>
  <c r="D15" i="21"/>
  <c r="F15" i="21" s="1"/>
  <c r="C15" i="21"/>
  <c r="E14" i="21"/>
  <c r="D14" i="21"/>
  <c r="F14" i="21" s="1"/>
  <c r="C14" i="21"/>
  <c r="P14" i="21" s="1"/>
  <c r="E13" i="21"/>
  <c r="D13" i="21"/>
  <c r="C13" i="21"/>
  <c r="H13" i="21" s="1"/>
  <c r="E12" i="21"/>
  <c r="D12" i="21"/>
  <c r="F12" i="21" s="1"/>
  <c r="C12" i="21"/>
  <c r="E11" i="21"/>
  <c r="D11" i="21"/>
  <c r="F11" i="21" s="1"/>
  <c r="C11" i="21"/>
  <c r="H11" i="21" s="1"/>
  <c r="E10" i="21"/>
  <c r="D10" i="21"/>
  <c r="F10" i="21" s="1"/>
  <c r="C10" i="21"/>
  <c r="E9" i="21"/>
  <c r="D9" i="21"/>
  <c r="F9" i="21" s="1"/>
  <c r="C9" i="21"/>
  <c r="P9" i="21" s="1"/>
  <c r="O54" i="21"/>
  <c r="A54" i="21"/>
  <c r="A53" i="21"/>
  <c r="E52" i="21"/>
  <c r="A52" i="21"/>
  <c r="D51" i="21"/>
  <c r="A51" i="21"/>
  <c r="O50" i="21"/>
  <c r="A50" i="21"/>
  <c r="A49" i="21"/>
  <c r="E48" i="21"/>
  <c r="A48" i="21"/>
  <c r="A47" i="21"/>
  <c r="A46" i="21"/>
  <c r="A45" i="21"/>
  <c r="A44" i="21"/>
  <c r="A43" i="21"/>
  <c r="B40" i="21"/>
  <c r="F37" i="21"/>
  <c r="D54" i="21"/>
  <c r="O52" i="21"/>
  <c r="E51" i="21"/>
  <c r="F33" i="21"/>
  <c r="D50" i="21"/>
  <c r="O49" i="21"/>
  <c r="H32" i="21"/>
  <c r="O48" i="21"/>
  <c r="E47" i="21"/>
  <c r="O46" i="21"/>
  <c r="C46" i="21"/>
  <c r="F20" i="21"/>
  <c r="F17" i="21"/>
  <c r="F16" i="21"/>
  <c r="C4" i="21"/>
  <c r="D4" i="21"/>
  <c r="N36" i="21" s="1"/>
  <c r="N53" i="21" s="1"/>
  <c r="E50" i="20"/>
  <c r="F32" i="20"/>
  <c r="F49" i="20" s="1"/>
  <c r="C48" i="20"/>
  <c r="E46" i="20"/>
  <c r="F28" i="20"/>
  <c r="F45" i="20" s="1"/>
  <c r="F23" i="20"/>
  <c r="C51" i="20"/>
  <c r="A51" i="20"/>
  <c r="A50" i="20"/>
  <c r="E49" i="20"/>
  <c r="A49" i="20"/>
  <c r="D48" i="20"/>
  <c r="A48" i="20"/>
  <c r="A47" i="20"/>
  <c r="A46" i="20"/>
  <c r="A45" i="20"/>
  <c r="A44" i="20"/>
  <c r="A43" i="20"/>
  <c r="A42" i="20"/>
  <c r="A41" i="20"/>
  <c r="A40" i="20"/>
  <c r="B37" i="20"/>
  <c r="F34" i="20"/>
  <c r="F51" i="20" s="1"/>
  <c r="E51" i="20"/>
  <c r="D51" i="20"/>
  <c r="H33" i="20"/>
  <c r="H50" i="20" s="1"/>
  <c r="E48" i="20"/>
  <c r="F30" i="20"/>
  <c r="F47" i="20" s="1"/>
  <c r="E47" i="20"/>
  <c r="D47" i="20"/>
  <c r="E45" i="20"/>
  <c r="D45" i="20"/>
  <c r="E44" i="20"/>
  <c r="F27" i="20"/>
  <c r="F44" i="20" s="1"/>
  <c r="F26" i="20"/>
  <c r="E43" i="20"/>
  <c r="E41" i="20"/>
  <c r="F13" i="20"/>
  <c r="F9" i="20"/>
  <c r="F27" i="21"/>
  <c r="O47" i="21"/>
  <c r="O51" i="21"/>
  <c r="O44" i="21"/>
  <c r="E45" i="21"/>
  <c r="C51" i="21"/>
  <c r="F54" i="21"/>
  <c r="C50" i="21"/>
  <c r="C54" i="21"/>
  <c r="F50" i="21"/>
  <c r="H36" i="21"/>
  <c r="F35" i="21"/>
  <c r="F52" i="21" s="1"/>
  <c r="H34" i="21"/>
  <c r="H51" i="21" s="1"/>
  <c r="I16" i="21"/>
  <c r="I28" i="21"/>
  <c r="I45" i="21" s="1"/>
  <c r="F31" i="21"/>
  <c r="F48" i="21" s="1"/>
  <c r="F30" i="21"/>
  <c r="F47" i="21" s="1"/>
  <c r="H9" i="21"/>
  <c r="G9" i="21"/>
  <c r="H15" i="21"/>
  <c r="G15" i="21"/>
  <c r="H17" i="21"/>
  <c r="H30" i="21"/>
  <c r="H47" i="21" s="1"/>
  <c r="G13" i="21"/>
  <c r="G19" i="21"/>
  <c r="I15" i="21"/>
  <c r="I17" i="21"/>
  <c r="O43" i="21"/>
  <c r="O38" i="21"/>
  <c r="O55" i="21" s="1"/>
  <c r="H29" i="21"/>
  <c r="H46" i="21" s="1"/>
  <c r="G29" i="21"/>
  <c r="F34" i="21"/>
  <c r="F51" i="21" s="1"/>
  <c r="D47" i="21"/>
  <c r="G11" i="21"/>
  <c r="D45" i="21"/>
  <c r="I11" i="21"/>
  <c r="H12" i="21"/>
  <c r="H16" i="21"/>
  <c r="G16" i="21"/>
  <c r="H20" i="21"/>
  <c r="E43" i="21"/>
  <c r="P26" i="21"/>
  <c r="P43" i="21" s="1"/>
  <c r="H28" i="21"/>
  <c r="G37" i="21"/>
  <c r="G54" i="21" s="1"/>
  <c r="C49" i="21"/>
  <c r="C53" i="21"/>
  <c r="H33" i="21"/>
  <c r="H50" i="21" s="1"/>
  <c r="H37" i="21"/>
  <c r="H54" i="21" s="1"/>
  <c r="H31" i="20"/>
  <c r="H48" i="20" s="1"/>
  <c r="D49" i="20"/>
  <c r="F6" i="20"/>
  <c r="H9" i="20"/>
  <c r="H13" i="20"/>
  <c r="H17" i="20"/>
  <c r="H26" i="20"/>
  <c r="H30" i="20"/>
  <c r="H47" i="20" s="1"/>
  <c r="C43" i="20"/>
  <c r="E40" i="20"/>
  <c r="C42" i="20"/>
  <c r="H25" i="20"/>
  <c r="C46" i="20"/>
  <c r="H29" i="20"/>
  <c r="H46" i="20" s="1"/>
  <c r="D44" i="20"/>
  <c r="C44" i="20"/>
  <c r="H27" i="20"/>
  <c r="H44" i="20" s="1"/>
  <c r="H8" i="20"/>
  <c r="H12" i="20"/>
  <c r="H16" i="20"/>
  <c r="C41" i="20"/>
  <c r="D42" i="20"/>
  <c r="C45" i="20"/>
  <c r="H28" i="20"/>
  <c r="H45" i="20" s="1"/>
  <c r="D46" i="20"/>
  <c r="F29" i="20"/>
  <c r="F46" i="20" s="1"/>
  <c r="F31" i="20"/>
  <c r="F48" i="20" s="1"/>
  <c r="D50" i="20"/>
  <c r="F33" i="20"/>
  <c r="F50" i="20" s="1"/>
  <c r="C47" i="20"/>
  <c r="C50" i="20"/>
  <c r="H32" i="20"/>
  <c r="H49" i="20" s="1"/>
  <c r="H34" i="20"/>
  <c r="H51" i="20" s="1"/>
  <c r="C49" i="20"/>
  <c r="H53" i="21"/>
  <c r="H49" i="21"/>
  <c r="G34" i="20"/>
  <c r="G51" i="20" s="1"/>
  <c r="G36" i="21"/>
  <c r="G53" i="21" s="1"/>
  <c r="G33" i="20"/>
  <c r="G50" i="20" s="1"/>
  <c r="G32" i="20"/>
  <c r="G49" i="20" s="1"/>
  <c r="G34" i="21"/>
  <c r="G51" i="21" s="1"/>
  <c r="G31" i="20"/>
  <c r="G48" i="20" s="1"/>
  <c r="G33" i="21"/>
  <c r="G50" i="21" s="1"/>
  <c r="G30" i="20"/>
  <c r="G47" i="20" s="1"/>
  <c r="G32" i="21"/>
  <c r="G49" i="21" s="1"/>
  <c r="G29" i="20"/>
  <c r="G46" i="20" s="1"/>
  <c r="G28" i="20"/>
  <c r="G45" i="20" s="1"/>
  <c r="G28" i="21"/>
  <c r="G26" i="21"/>
  <c r="G43" i="21" s="1"/>
  <c r="O54" i="4"/>
  <c r="O53" i="4"/>
  <c r="O52" i="4"/>
  <c r="O51" i="4"/>
  <c r="O50" i="4"/>
  <c r="O49" i="4"/>
  <c r="O48" i="4"/>
  <c r="O47" i="4"/>
  <c r="O46" i="4"/>
  <c r="O45" i="4"/>
  <c r="O44" i="4"/>
  <c r="O43" i="4"/>
  <c r="O38" i="4"/>
  <c r="O55" i="4"/>
  <c r="P37" i="4"/>
  <c r="P54" i="4"/>
  <c r="P36" i="4"/>
  <c r="P53" i="4"/>
  <c r="P35" i="4"/>
  <c r="P52" i="4"/>
  <c r="P34" i="4"/>
  <c r="P51" i="4"/>
  <c r="P33" i="4"/>
  <c r="P50" i="4"/>
  <c r="P32" i="4"/>
  <c r="P49" i="4"/>
  <c r="P31" i="4"/>
  <c r="P48" i="4"/>
  <c r="P30" i="4"/>
  <c r="P47" i="4"/>
  <c r="P29" i="4"/>
  <c r="P46" i="4"/>
  <c r="P28" i="4"/>
  <c r="P45" i="4"/>
  <c r="P27" i="4"/>
  <c r="P44" i="4"/>
  <c r="P26" i="4"/>
  <c r="P43" i="4"/>
  <c r="O21" i="4"/>
  <c r="P20" i="4"/>
  <c r="P19" i="4"/>
  <c r="P18" i="4"/>
  <c r="P17" i="4"/>
  <c r="P16" i="4"/>
  <c r="P15" i="4"/>
  <c r="P14" i="4"/>
  <c r="P13" i="4"/>
  <c r="P12" i="4"/>
  <c r="P11" i="4"/>
  <c r="P10" i="4"/>
  <c r="P9" i="4"/>
  <c r="K37" i="21"/>
  <c r="J37" i="21" s="1"/>
  <c r="J54" i="21" s="1"/>
  <c r="K36" i="21"/>
  <c r="L36" i="21" s="1"/>
  <c r="L53" i="21" s="1"/>
  <c r="K35" i="21"/>
  <c r="L35" i="21" s="1"/>
  <c r="L52" i="21" s="1"/>
  <c r="K33" i="21"/>
  <c r="M33" i="21" s="1"/>
  <c r="M50" i="21" s="1"/>
  <c r="K32" i="21"/>
  <c r="M32" i="21" s="1"/>
  <c r="M49" i="21" s="1"/>
  <c r="K31" i="21"/>
  <c r="K29" i="21"/>
  <c r="N29" i="21" s="1"/>
  <c r="N46" i="21" s="1"/>
  <c r="K28" i="21"/>
  <c r="J28" i="21" s="1"/>
  <c r="J45" i="21" s="1"/>
  <c r="K27" i="21"/>
  <c r="K44" i="21" s="1"/>
  <c r="K37" i="4"/>
  <c r="K36" i="4"/>
  <c r="K35" i="4"/>
  <c r="K34" i="4"/>
  <c r="K33" i="4"/>
  <c r="K32" i="4"/>
  <c r="K31" i="4"/>
  <c r="K30" i="4"/>
  <c r="K29" i="4"/>
  <c r="K28" i="4"/>
  <c r="K27" i="4"/>
  <c r="K26" i="4"/>
  <c r="N26" i="4"/>
  <c r="K30" i="21"/>
  <c r="N30" i="21" s="1"/>
  <c r="N47" i="21" s="1"/>
  <c r="K34" i="21"/>
  <c r="L34" i="21" s="1"/>
  <c r="L51" i="21" s="1"/>
  <c r="M37" i="21"/>
  <c r="M54" i="21" s="1"/>
  <c r="M35" i="21"/>
  <c r="N35" i="21"/>
  <c r="J32" i="21"/>
  <c r="L30" i="21"/>
  <c r="L47" i="21" s="1"/>
  <c r="M30" i="21"/>
  <c r="M47" i="21" s="1"/>
  <c r="J29" i="21"/>
  <c r="J46" i="21" s="1"/>
  <c r="L29" i="21"/>
  <c r="L46" i="21" s="1"/>
  <c r="M27" i="21"/>
  <c r="M44" i="21" s="1"/>
  <c r="K26" i="21"/>
  <c r="M26" i="21" s="1"/>
  <c r="M43" i="21" s="1"/>
  <c r="N34" i="4"/>
  <c r="M34" i="4"/>
  <c r="L34" i="4"/>
  <c r="N28" i="4"/>
  <c r="M28" i="4"/>
  <c r="L28" i="4"/>
  <c r="N32" i="4"/>
  <c r="M32" i="4"/>
  <c r="L32" i="4"/>
  <c r="N36" i="4"/>
  <c r="M36" i="4"/>
  <c r="L36" i="4"/>
  <c r="N29" i="4"/>
  <c r="M29" i="4"/>
  <c r="L29" i="4"/>
  <c r="N33" i="4"/>
  <c r="M33" i="4"/>
  <c r="L33" i="4"/>
  <c r="N37" i="4"/>
  <c r="M37" i="4"/>
  <c r="L37" i="4"/>
  <c r="N30" i="4"/>
  <c r="M30" i="4"/>
  <c r="L30" i="4"/>
  <c r="N27" i="4"/>
  <c r="N38" i="4"/>
  <c r="M27" i="4"/>
  <c r="L27" i="4"/>
  <c r="N31" i="4"/>
  <c r="M31" i="4"/>
  <c r="L31" i="4"/>
  <c r="N35" i="4"/>
  <c r="M35" i="4"/>
  <c r="L35" i="4"/>
  <c r="L26" i="4"/>
  <c r="M26" i="4"/>
  <c r="L26" i="21"/>
  <c r="L43" i="21" s="1"/>
  <c r="G3" i="4"/>
  <c r="C2" i="4"/>
  <c r="E51" i="11"/>
  <c r="D51" i="11"/>
  <c r="C51" i="11"/>
  <c r="E50" i="11"/>
  <c r="D50" i="11"/>
  <c r="C50" i="11"/>
  <c r="E49" i="11"/>
  <c r="D49" i="11"/>
  <c r="C49" i="11"/>
  <c r="E48" i="11"/>
  <c r="D48" i="11"/>
  <c r="C48" i="11"/>
  <c r="E47" i="11"/>
  <c r="D47" i="11"/>
  <c r="C47" i="11"/>
  <c r="E46" i="11"/>
  <c r="D46" i="11"/>
  <c r="C46" i="11"/>
  <c r="E45" i="11"/>
  <c r="D45" i="11"/>
  <c r="C45" i="11"/>
  <c r="E44" i="11"/>
  <c r="D44" i="11"/>
  <c r="C44" i="11"/>
  <c r="E43" i="11"/>
  <c r="D43" i="11"/>
  <c r="C43" i="11"/>
  <c r="E42" i="11"/>
  <c r="D42" i="11"/>
  <c r="C42" i="11"/>
  <c r="E41" i="11"/>
  <c r="D41" i="11"/>
  <c r="C41" i="11"/>
  <c r="E40" i="11"/>
  <c r="D40" i="11"/>
  <c r="C40" i="11"/>
  <c r="E54" i="4"/>
  <c r="D54" i="4"/>
  <c r="C54" i="4"/>
  <c r="E53" i="4"/>
  <c r="D53" i="4"/>
  <c r="C53" i="4"/>
  <c r="E52" i="4"/>
  <c r="D52" i="4"/>
  <c r="C52" i="4"/>
  <c r="E51" i="4"/>
  <c r="D51" i="4"/>
  <c r="C51" i="4"/>
  <c r="E50" i="4"/>
  <c r="D50" i="4"/>
  <c r="C50" i="4"/>
  <c r="E49" i="4"/>
  <c r="D49" i="4"/>
  <c r="C49" i="4"/>
  <c r="E48" i="4"/>
  <c r="D48" i="4"/>
  <c r="C48" i="4"/>
  <c r="E47" i="4"/>
  <c r="D47" i="4"/>
  <c r="C47" i="4"/>
  <c r="E46" i="4"/>
  <c r="D46" i="4"/>
  <c r="C46" i="4"/>
  <c r="E45" i="4"/>
  <c r="D45" i="4"/>
  <c r="C45" i="4"/>
  <c r="E44" i="4"/>
  <c r="D44" i="4"/>
  <c r="C44" i="4"/>
  <c r="E43" i="4"/>
  <c r="D43" i="4"/>
  <c r="C43" i="4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40" i="6"/>
  <c r="D40" i="6"/>
  <c r="C40" i="6"/>
  <c r="E51" i="7"/>
  <c r="D51" i="7"/>
  <c r="C51" i="7"/>
  <c r="E50" i="7"/>
  <c r="D50" i="7"/>
  <c r="C50" i="7"/>
  <c r="E49" i="7"/>
  <c r="D49" i="7"/>
  <c r="C49" i="7"/>
  <c r="E48" i="7"/>
  <c r="D48" i="7"/>
  <c r="C48" i="7"/>
  <c r="E47" i="7"/>
  <c r="D47" i="7"/>
  <c r="C47" i="7"/>
  <c r="E46" i="7"/>
  <c r="D46" i="7"/>
  <c r="C46" i="7"/>
  <c r="E45" i="7"/>
  <c r="D45" i="7"/>
  <c r="C45" i="7"/>
  <c r="E44" i="7"/>
  <c r="D44" i="7"/>
  <c r="C44" i="7"/>
  <c r="E43" i="7"/>
  <c r="D43" i="7"/>
  <c r="C43" i="7"/>
  <c r="E42" i="7"/>
  <c r="D42" i="7"/>
  <c r="C42" i="7"/>
  <c r="E41" i="7"/>
  <c r="D41" i="7"/>
  <c r="C41" i="7"/>
  <c r="E40" i="7"/>
  <c r="D40" i="7"/>
  <c r="C40" i="7"/>
  <c r="B37" i="11"/>
  <c r="E35" i="11"/>
  <c r="D35" i="11"/>
  <c r="C35" i="11"/>
  <c r="H34" i="11"/>
  <c r="F34" i="11"/>
  <c r="H33" i="11"/>
  <c r="F33" i="11"/>
  <c r="F50" i="11"/>
  <c r="H32" i="11"/>
  <c r="F32" i="11"/>
  <c r="H31" i="11"/>
  <c r="F31" i="11"/>
  <c r="F48" i="11"/>
  <c r="H30" i="11"/>
  <c r="F30" i="11"/>
  <c r="H29" i="11"/>
  <c r="F29" i="11"/>
  <c r="F46" i="11"/>
  <c r="H28" i="11"/>
  <c r="F28" i="11"/>
  <c r="H27" i="11"/>
  <c r="F27" i="11"/>
  <c r="F44" i="11" s="1"/>
  <c r="H26" i="11"/>
  <c r="F26" i="11"/>
  <c r="H25" i="11"/>
  <c r="G25" i="11" s="1"/>
  <c r="F25" i="11"/>
  <c r="H24" i="11"/>
  <c r="F24" i="11"/>
  <c r="G24" i="11" s="1"/>
  <c r="H23" i="11"/>
  <c r="G23" i="11" s="1"/>
  <c r="F23" i="11"/>
  <c r="E18" i="11"/>
  <c r="D18" i="11"/>
  <c r="C18" i="11"/>
  <c r="H18" i="11" s="1"/>
  <c r="H17" i="11"/>
  <c r="F17" i="11"/>
  <c r="G17" i="11" s="1"/>
  <c r="H16" i="11"/>
  <c r="F16" i="11"/>
  <c r="H15" i="11"/>
  <c r="F15" i="11"/>
  <c r="H14" i="11"/>
  <c r="F14" i="11"/>
  <c r="H13" i="11"/>
  <c r="F13" i="11"/>
  <c r="H12" i="11"/>
  <c r="F12" i="11"/>
  <c r="H11" i="11"/>
  <c r="F11" i="11"/>
  <c r="H10" i="11"/>
  <c r="F10" i="11"/>
  <c r="H9" i="11"/>
  <c r="F9" i="11"/>
  <c r="H8" i="11"/>
  <c r="F8" i="11"/>
  <c r="H7" i="11"/>
  <c r="F7" i="11"/>
  <c r="H6" i="11"/>
  <c r="F6" i="11"/>
  <c r="G6" i="11" s="1"/>
  <c r="B37" i="7"/>
  <c r="E35" i="7"/>
  <c r="D35" i="7"/>
  <c r="D52" i="7" s="1"/>
  <c r="C35" i="7"/>
  <c r="H35" i="7" s="1"/>
  <c r="H34" i="7"/>
  <c r="F34" i="7"/>
  <c r="H33" i="7"/>
  <c r="G33" i="7"/>
  <c r="F33" i="7"/>
  <c r="H32" i="7"/>
  <c r="F32" i="7"/>
  <c r="H31" i="7"/>
  <c r="F31" i="7"/>
  <c r="H30" i="7"/>
  <c r="F30" i="7"/>
  <c r="H29" i="7"/>
  <c r="F29" i="7"/>
  <c r="H28" i="7"/>
  <c r="F28" i="7"/>
  <c r="H27" i="7"/>
  <c r="G27" i="7" s="1"/>
  <c r="G44" i="7" s="1"/>
  <c r="F27" i="7"/>
  <c r="H26" i="7"/>
  <c r="F26" i="7"/>
  <c r="H25" i="7"/>
  <c r="F25" i="7"/>
  <c r="H24" i="7"/>
  <c r="F24" i="7"/>
  <c r="H23" i="7"/>
  <c r="F23" i="7"/>
  <c r="E18" i="7"/>
  <c r="E52" i="7" s="1"/>
  <c r="D18" i="7"/>
  <c r="C18" i="7"/>
  <c r="H17" i="7"/>
  <c r="F17" i="7"/>
  <c r="G17" i="7" s="1"/>
  <c r="H16" i="7"/>
  <c r="F16" i="7"/>
  <c r="H15" i="7"/>
  <c r="F15" i="7"/>
  <c r="G15" i="7" s="1"/>
  <c r="H14" i="7"/>
  <c r="F14" i="7"/>
  <c r="G14" i="7" s="1"/>
  <c r="H13" i="7"/>
  <c r="F13" i="7"/>
  <c r="H12" i="7"/>
  <c r="F12" i="7"/>
  <c r="G12" i="7" s="1"/>
  <c r="H11" i="7"/>
  <c r="F11" i="7"/>
  <c r="G11" i="7" s="1"/>
  <c r="H10" i="7"/>
  <c r="F10" i="7"/>
  <c r="H9" i="7"/>
  <c r="F9" i="7"/>
  <c r="H8" i="7"/>
  <c r="F8" i="7"/>
  <c r="H7" i="7"/>
  <c r="F7" i="7"/>
  <c r="G7" i="7" s="1"/>
  <c r="H6" i="7"/>
  <c r="F6" i="7"/>
  <c r="B37" i="6"/>
  <c r="E35" i="6"/>
  <c r="F35" i="6" s="1"/>
  <c r="D35" i="6"/>
  <c r="C35" i="6"/>
  <c r="H34" i="6"/>
  <c r="F34" i="6"/>
  <c r="H33" i="6"/>
  <c r="F33" i="6"/>
  <c r="H32" i="6"/>
  <c r="F32" i="6"/>
  <c r="H31" i="6"/>
  <c r="F31" i="6"/>
  <c r="H30" i="6"/>
  <c r="F30" i="6"/>
  <c r="H29" i="6"/>
  <c r="F29" i="6"/>
  <c r="F46" i="6"/>
  <c r="H28" i="6"/>
  <c r="F28" i="6"/>
  <c r="H27" i="6"/>
  <c r="F27" i="6"/>
  <c r="H26" i="6"/>
  <c r="H43" i="6" s="1"/>
  <c r="F26" i="6"/>
  <c r="H25" i="6"/>
  <c r="G25" i="6" s="1"/>
  <c r="F25" i="6"/>
  <c r="H24" i="6"/>
  <c r="H41" i="6" s="1"/>
  <c r="F24" i="6"/>
  <c r="H23" i="6"/>
  <c r="F23" i="6"/>
  <c r="E18" i="6"/>
  <c r="D18" i="6"/>
  <c r="C18" i="6"/>
  <c r="H17" i="6"/>
  <c r="F17" i="6"/>
  <c r="H16" i="6"/>
  <c r="F16" i="6"/>
  <c r="G16" i="6" s="1"/>
  <c r="H15" i="6"/>
  <c r="F15" i="6"/>
  <c r="H14" i="6"/>
  <c r="F14" i="6"/>
  <c r="G14" i="6" s="1"/>
  <c r="H13" i="6"/>
  <c r="F13" i="6"/>
  <c r="H12" i="6"/>
  <c r="F12" i="6"/>
  <c r="G12" i="6" s="1"/>
  <c r="H11" i="6"/>
  <c r="F11" i="6"/>
  <c r="H10" i="6"/>
  <c r="F10" i="6"/>
  <c r="G10" i="6" s="1"/>
  <c r="H9" i="6"/>
  <c r="F9" i="6"/>
  <c r="F43" i="6" s="1"/>
  <c r="H8" i="6"/>
  <c r="F8" i="6"/>
  <c r="G8" i="6" s="1"/>
  <c r="H7" i="6"/>
  <c r="F7" i="6"/>
  <c r="H6" i="6"/>
  <c r="F6" i="6"/>
  <c r="G6" i="6" s="1"/>
  <c r="B40" i="4"/>
  <c r="K38" i="4"/>
  <c r="E38" i="4"/>
  <c r="D38" i="4"/>
  <c r="C38" i="4"/>
  <c r="P38" i="4"/>
  <c r="M54" i="4"/>
  <c r="L54" i="4"/>
  <c r="J54" i="4"/>
  <c r="I37" i="4"/>
  <c r="I54" i="4"/>
  <c r="H37" i="4"/>
  <c r="H54" i="4"/>
  <c r="F37" i="4"/>
  <c r="F54" i="4"/>
  <c r="M53" i="4"/>
  <c r="L53" i="4"/>
  <c r="J53" i="4"/>
  <c r="I36" i="4"/>
  <c r="I53" i="4"/>
  <c r="H36" i="4"/>
  <c r="H53" i="4"/>
  <c r="F36" i="4"/>
  <c r="F53" i="4"/>
  <c r="M52" i="4"/>
  <c r="L52" i="4"/>
  <c r="J52" i="4"/>
  <c r="I35" i="4"/>
  <c r="I52" i="4"/>
  <c r="H35" i="4"/>
  <c r="H52" i="4"/>
  <c r="F35" i="4"/>
  <c r="F52" i="4"/>
  <c r="M51" i="4"/>
  <c r="L51" i="4"/>
  <c r="J51" i="4"/>
  <c r="I34" i="4"/>
  <c r="I51" i="4"/>
  <c r="H34" i="4"/>
  <c r="H51" i="4"/>
  <c r="F34" i="4"/>
  <c r="F51" i="4"/>
  <c r="M50" i="4"/>
  <c r="L50" i="4"/>
  <c r="J50" i="4"/>
  <c r="I33" i="4"/>
  <c r="I50" i="4"/>
  <c r="H33" i="4"/>
  <c r="H50" i="4"/>
  <c r="F33" i="4"/>
  <c r="F50" i="4"/>
  <c r="M49" i="4"/>
  <c r="L49" i="4"/>
  <c r="J49" i="4"/>
  <c r="I32" i="4"/>
  <c r="I49" i="4"/>
  <c r="H32" i="4"/>
  <c r="H49" i="4"/>
  <c r="F32" i="4"/>
  <c r="F49" i="4"/>
  <c r="M48" i="4"/>
  <c r="L48" i="4"/>
  <c r="J48" i="4"/>
  <c r="I31" i="4"/>
  <c r="I48" i="4"/>
  <c r="H31" i="4"/>
  <c r="H48" i="4"/>
  <c r="F31" i="4"/>
  <c r="F48" i="4"/>
  <c r="M47" i="4"/>
  <c r="L47" i="4"/>
  <c r="J47" i="4"/>
  <c r="I30" i="4"/>
  <c r="I47" i="4"/>
  <c r="H30" i="4"/>
  <c r="H47" i="4"/>
  <c r="G30" i="4"/>
  <c r="G47" i="4"/>
  <c r="F30" i="4"/>
  <c r="F47" i="4"/>
  <c r="M46" i="4"/>
  <c r="L46" i="4"/>
  <c r="J46" i="4"/>
  <c r="I29" i="4"/>
  <c r="I46" i="4"/>
  <c r="H29" i="4"/>
  <c r="H46" i="4"/>
  <c r="F29" i="4"/>
  <c r="F46" i="4"/>
  <c r="M45" i="4"/>
  <c r="L45" i="4"/>
  <c r="J45" i="4"/>
  <c r="I28" i="4"/>
  <c r="I45" i="4"/>
  <c r="H28" i="4"/>
  <c r="H45" i="4"/>
  <c r="F28" i="4"/>
  <c r="F45" i="4"/>
  <c r="M44" i="4"/>
  <c r="L44" i="4"/>
  <c r="J44" i="4"/>
  <c r="I27" i="4"/>
  <c r="I44" i="4"/>
  <c r="H27" i="4"/>
  <c r="H44" i="4"/>
  <c r="F27" i="4"/>
  <c r="F44" i="4"/>
  <c r="J43" i="4"/>
  <c r="H26" i="4"/>
  <c r="F26" i="4"/>
  <c r="E21" i="4"/>
  <c r="D21" i="4"/>
  <c r="C21" i="4"/>
  <c r="I20" i="4"/>
  <c r="H20" i="4"/>
  <c r="F20" i="4"/>
  <c r="G20" i="4"/>
  <c r="I19" i="4"/>
  <c r="H19" i="4"/>
  <c r="F19" i="4"/>
  <c r="I18" i="4"/>
  <c r="H18" i="4"/>
  <c r="F18" i="4"/>
  <c r="G18" i="4"/>
  <c r="I17" i="4"/>
  <c r="H17" i="4"/>
  <c r="F17" i="4"/>
  <c r="G17" i="4"/>
  <c r="I16" i="4"/>
  <c r="H16" i="4"/>
  <c r="F16" i="4"/>
  <c r="I15" i="4"/>
  <c r="H15" i="4"/>
  <c r="F15" i="4"/>
  <c r="I14" i="4"/>
  <c r="H14" i="4"/>
  <c r="G14" i="4"/>
  <c r="F14" i="4"/>
  <c r="I13" i="4"/>
  <c r="H13" i="4"/>
  <c r="G13" i="4"/>
  <c r="F13" i="4"/>
  <c r="I12" i="4"/>
  <c r="H12" i="4"/>
  <c r="F12" i="4"/>
  <c r="G12" i="4"/>
  <c r="I11" i="4"/>
  <c r="H11" i="4"/>
  <c r="F11" i="4"/>
  <c r="I10" i="4"/>
  <c r="H10" i="4"/>
  <c r="F10" i="4"/>
  <c r="H9" i="4"/>
  <c r="F9" i="4"/>
  <c r="G9" i="4"/>
  <c r="G13" i="11"/>
  <c r="G15" i="11"/>
  <c r="G9" i="11"/>
  <c r="H44" i="11"/>
  <c r="H46" i="11"/>
  <c r="H48" i="11"/>
  <c r="H50" i="11"/>
  <c r="F45" i="11"/>
  <c r="F47" i="11"/>
  <c r="F49" i="11"/>
  <c r="F51" i="11"/>
  <c r="H45" i="11"/>
  <c r="H47" i="11"/>
  <c r="H49" i="11"/>
  <c r="H51" i="11"/>
  <c r="F44" i="6"/>
  <c r="H44" i="6"/>
  <c r="H46" i="6"/>
  <c r="H48" i="6"/>
  <c r="H50" i="6"/>
  <c r="F45" i="6"/>
  <c r="F47" i="6"/>
  <c r="F49" i="6"/>
  <c r="F51" i="6"/>
  <c r="H45" i="6"/>
  <c r="H47" i="6"/>
  <c r="H49" i="6"/>
  <c r="H51" i="6"/>
  <c r="F48" i="6"/>
  <c r="F50" i="6"/>
  <c r="H45" i="7"/>
  <c r="H47" i="7"/>
  <c r="H49" i="7"/>
  <c r="F51" i="7"/>
  <c r="F42" i="7"/>
  <c r="F44" i="7"/>
  <c r="F46" i="7"/>
  <c r="F48" i="7"/>
  <c r="F50" i="7"/>
  <c r="H51" i="7"/>
  <c r="H44" i="7"/>
  <c r="H46" i="7"/>
  <c r="H48" i="7"/>
  <c r="F45" i="7"/>
  <c r="F47" i="7"/>
  <c r="F49" i="7"/>
  <c r="H50" i="7"/>
  <c r="G33" i="6"/>
  <c r="G50" i="6"/>
  <c r="G29" i="11"/>
  <c r="G7" i="6"/>
  <c r="G17" i="6"/>
  <c r="G11" i="6"/>
  <c r="G9" i="7"/>
  <c r="F40" i="11"/>
  <c r="F43" i="4"/>
  <c r="H43" i="4"/>
  <c r="D55" i="4"/>
  <c r="F40" i="6"/>
  <c r="G10" i="7"/>
  <c r="G16" i="7"/>
  <c r="G50" i="7"/>
  <c r="G8" i="7"/>
  <c r="G13" i="7"/>
  <c r="G15" i="6"/>
  <c r="G9" i="6"/>
  <c r="G13" i="6"/>
  <c r="G11" i="4"/>
  <c r="G16" i="4"/>
  <c r="P21" i="4"/>
  <c r="P55" i="4"/>
  <c r="G15" i="4"/>
  <c r="G10" i="4"/>
  <c r="G19" i="4"/>
  <c r="G11" i="11"/>
  <c r="C52" i="11"/>
  <c r="G7" i="11"/>
  <c r="F42" i="11"/>
  <c r="G26" i="11"/>
  <c r="G32" i="4"/>
  <c r="G49" i="4"/>
  <c r="E55" i="4"/>
  <c r="G27" i="6"/>
  <c r="G44" i="6" s="1"/>
  <c r="G31" i="11"/>
  <c r="G48" i="11"/>
  <c r="G34" i="4"/>
  <c r="G51" i="4"/>
  <c r="G29" i="6"/>
  <c r="G46" i="6"/>
  <c r="G29" i="7"/>
  <c r="G46" i="7"/>
  <c r="G33" i="11"/>
  <c r="G50" i="11"/>
  <c r="G28" i="4"/>
  <c r="G45" i="4"/>
  <c r="G36" i="4"/>
  <c r="G53" i="4"/>
  <c r="C55" i="4"/>
  <c r="G31" i="6"/>
  <c r="G48" i="6"/>
  <c r="G31" i="7"/>
  <c r="G48" i="7"/>
  <c r="G27" i="4"/>
  <c r="G44" i="4"/>
  <c r="G31" i="4"/>
  <c r="G48" i="4"/>
  <c r="G35" i="4"/>
  <c r="G52" i="4"/>
  <c r="J38" i="4"/>
  <c r="G28" i="6"/>
  <c r="G45" i="6"/>
  <c r="G32" i="6"/>
  <c r="G49" i="6"/>
  <c r="G28" i="7"/>
  <c r="G45" i="7"/>
  <c r="G32" i="7"/>
  <c r="G49" i="7"/>
  <c r="G28" i="11"/>
  <c r="G45" i="11"/>
  <c r="G32" i="11"/>
  <c r="G49" i="11"/>
  <c r="H35" i="6"/>
  <c r="F35" i="11"/>
  <c r="G26" i="4"/>
  <c r="G43" i="4"/>
  <c r="G29" i="4"/>
  <c r="G46" i="4"/>
  <c r="G33" i="4"/>
  <c r="G50" i="4"/>
  <c r="G37" i="4"/>
  <c r="G54" i="4"/>
  <c r="L38" i="4"/>
  <c r="G26" i="6"/>
  <c r="G43" i="6" s="1"/>
  <c r="G30" i="6"/>
  <c r="G47" i="6"/>
  <c r="G34" i="6"/>
  <c r="G51" i="6"/>
  <c r="G30" i="7"/>
  <c r="G47" i="7"/>
  <c r="G34" i="7"/>
  <c r="G51" i="7"/>
  <c r="G30" i="11"/>
  <c r="G47" i="11"/>
  <c r="G34" i="11"/>
  <c r="G51" i="11"/>
  <c r="H18" i="7"/>
  <c r="H38" i="4"/>
  <c r="I9" i="4"/>
  <c r="I21" i="4"/>
  <c r="F21" i="4"/>
  <c r="I26" i="4"/>
  <c r="N44" i="4"/>
  <c r="N45" i="4"/>
  <c r="N46" i="4"/>
  <c r="N47" i="4"/>
  <c r="N48" i="4"/>
  <c r="N49" i="4"/>
  <c r="N50" i="4"/>
  <c r="N51" i="4"/>
  <c r="N52" i="4"/>
  <c r="N53" i="4"/>
  <c r="N54" i="4"/>
  <c r="F38" i="4"/>
  <c r="H21" i="4"/>
  <c r="M38" i="4"/>
  <c r="G46" i="11"/>
  <c r="I43" i="4"/>
  <c r="I38" i="4"/>
  <c r="I55" i="4"/>
  <c r="F55" i="4"/>
  <c r="H55" i="4"/>
  <c r="G21" i="4"/>
  <c r="G38" i="4"/>
  <c r="G55" i="4"/>
  <c r="K16" i="4"/>
  <c r="K50" i="4"/>
  <c r="K10" i="4"/>
  <c r="K44" i="4"/>
  <c r="K18" i="4"/>
  <c r="K52" i="4"/>
  <c r="K12" i="4"/>
  <c r="K20" i="4"/>
  <c r="K14" i="4"/>
  <c r="K19" i="4"/>
  <c r="K15" i="4"/>
  <c r="K9" i="4"/>
  <c r="K11" i="4"/>
  <c r="K9" i="21"/>
  <c r="L9" i="21" s="1"/>
  <c r="K17" i="4"/>
  <c r="K13" i="4"/>
  <c r="K12" i="21"/>
  <c r="M12" i="21" s="1"/>
  <c r="K46" i="21"/>
  <c r="K11" i="21"/>
  <c r="N11" i="21" s="1"/>
  <c r="M9" i="21"/>
  <c r="K18" i="21"/>
  <c r="M18" i="21" s="1"/>
  <c r="K52" i="21"/>
  <c r="K19" i="21"/>
  <c r="N19" i="21" s="1"/>
  <c r="K53" i="21"/>
  <c r="K17" i="21"/>
  <c r="J17" i="21" s="1"/>
  <c r="K20" i="21"/>
  <c r="L20" i="21" s="1"/>
  <c r="K13" i="21"/>
  <c r="N13" i="21" s="1"/>
  <c r="K47" i="21"/>
  <c r="K15" i="21"/>
  <c r="L15" i="21" s="1"/>
  <c r="K14" i="21"/>
  <c r="K16" i="21"/>
  <c r="N16" i="21" s="1"/>
  <c r="K10" i="21"/>
  <c r="M10" i="21" s="1"/>
  <c r="N15" i="4"/>
  <c r="L15" i="4"/>
  <c r="K49" i="4"/>
  <c r="M15" i="4"/>
  <c r="N17" i="4"/>
  <c r="M17" i="4"/>
  <c r="K51" i="4"/>
  <c r="L17" i="4"/>
  <c r="K45" i="4"/>
  <c r="M11" i="4"/>
  <c r="N11" i="4"/>
  <c r="L11" i="4"/>
  <c r="L14" i="4"/>
  <c r="N14" i="4"/>
  <c r="K48" i="4"/>
  <c r="M14" i="4"/>
  <c r="K54" i="4"/>
  <c r="N20" i="4"/>
  <c r="L20" i="4"/>
  <c r="L12" i="4"/>
  <c r="N12" i="4"/>
  <c r="K46" i="4"/>
  <c r="M12" i="4"/>
  <c r="K47" i="4"/>
  <c r="L13" i="4"/>
  <c r="N13" i="4"/>
  <c r="M13" i="4"/>
  <c r="M20" i="4"/>
  <c r="M9" i="4"/>
  <c r="M43" i="4"/>
  <c r="K21" i="4"/>
  <c r="K55" i="4"/>
  <c r="N9" i="4"/>
  <c r="K43" i="4"/>
  <c r="L9" i="4"/>
  <c r="L43" i="4"/>
  <c r="M19" i="4"/>
  <c r="K53" i="4"/>
  <c r="N19" i="4"/>
  <c r="L19" i="4"/>
  <c r="N18" i="4"/>
  <c r="N16" i="4"/>
  <c r="N10" i="4"/>
  <c r="L18" i="4"/>
  <c r="L16" i="4"/>
  <c r="L10" i="4"/>
  <c r="M18" i="4"/>
  <c r="M16" i="4"/>
  <c r="M10" i="4"/>
  <c r="K21" i="21"/>
  <c r="L21" i="21" s="1"/>
  <c r="N21" i="4"/>
  <c r="N55" i="4"/>
  <c r="N43" i="4"/>
  <c r="L17" i="21"/>
  <c r="M52" i="21"/>
  <c r="N52" i="21"/>
  <c r="J49" i="21"/>
  <c r="M20" i="21"/>
  <c r="N20" i="21"/>
  <c r="M19" i="21"/>
  <c r="L19" i="21"/>
  <c r="M21" i="21"/>
  <c r="M21" i="4"/>
  <c r="M55" i="4"/>
  <c r="L21" i="4"/>
  <c r="L55" i="4"/>
  <c r="J21" i="4"/>
  <c r="J55" i="4"/>
  <c r="G27" i="20" l="1"/>
  <c r="G44" i="20" s="1"/>
  <c r="G27" i="11"/>
  <c r="G44" i="11" s="1"/>
  <c r="G8" i="11"/>
  <c r="G12" i="11"/>
  <c r="G14" i="11"/>
  <c r="G16" i="11"/>
  <c r="F18" i="11"/>
  <c r="G10" i="11"/>
  <c r="G24" i="6"/>
  <c r="C52" i="7"/>
  <c r="F43" i="7"/>
  <c r="G24" i="7"/>
  <c r="G26" i="7"/>
  <c r="G43" i="7" s="1"/>
  <c r="F35" i="7"/>
  <c r="G35" i="7" s="1"/>
  <c r="G23" i="7"/>
  <c r="G25" i="7"/>
  <c r="G41" i="7"/>
  <c r="G42" i="7"/>
  <c r="H40" i="7"/>
  <c r="H42" i="7"/>
  <c r="H52" i="7"/>
  <c r="F41" i="7"/>
  <c r="E52" i="6"/>
  <c r="F42" i="6"/>
  <c r="H40" i="6"/>
  <c r="C52" i="6"/>
  <c r="F18" i="6"/>
  <c r="F52" i="6" s="1"/>
  <c r="G41" i="6"/>
  <c r="G43" i="11"/>
  <c r="G40" i="11"/>
  <c r="G42" i="11"/>
  <c r="D52" i="11"/>
  <c r="G41" i="11"/>
  <c r="F43" i="11"/>
  <c r="E52" i="11"/>
  <c r="N31" i="21"/>
  <c r="N48" i="21" s="1"/>
  <c r="H43" i="7"/>
  <c r="F40" i="7"/>
  <c r="H41" i="7"/>
  <c r="G6" i="7"/>
  <c r="G40" i="7" s="1"/>
  <c r="F18" i="7"/>
  <c r="F52" i="7" s="1"/>
  <c r="G42" i="6"/>
  <c r="G35" i="6"/>
  <c r="H42" i="6"/>
  <c r="F41" i="6"/>
  <c r="G23" i="6"/>
  <c r="G40" i="6" s="1"/>
  <c r="H35" i="11"/>
  <c r="H52" i="11" s="1"/>
  <c r="H42" i="11"/>
  <c r="F41" i="11"/>
  <c r="H40" i="11"/>
  <c r="H41" i="11"/>
  <c r="H43" i="11"/>
  <c r="P15" i="21"/>
  <c r="P29" i="21"/>
  <c r="P46" i="21" s="1"/>
  <c r="P33" i="21"/>
  <c r="P50" i="21" s="1"/>
  <c r="P37" i="21"/>
  <c r="P54" i="21" s="1"/>
  <c r="J16" i="21"/>
  <c r="L12" i="21"/>
  <c r="N26" i="21"/>
  <c r="N38" i="21" s="1"/>
  <c r="N55" i="21" s="1"/>
  <c r="M29" i="21"/>
  <c r="M46" i="21" s="1"/>
  <c r="I34" i="21"/>
  <c r="I51" i="21" s="1"/>
  <c r="C38" i="21"/>
  <c r="P38" i="21" s="1"/>
  <c r="P55" i="21" s="1"/>
  <c r="P31" i="21"/>
  <c r="P48" i="21" s="1"/>
  <c r="L16" i="21"/>
  <c r="J26" i="21"/>
  <c r="J43" i="21" s="1"/>
  <c r="D53" i="21"/>
  <c r="C43" i="21"/>
  <c r="P13" i="21"/>
  <c r="P30" i="21"/>
  <c r="P47" i="21" s="1"/>
  <c r="I10" i="21"/>
  <c r="M15" i="21"/>
  <c r="N17" i="21"/>
  <c r="N9" i="21"/>
  <c r="N21" i="21" s="1"/>
  <c r="N32" i="21"/>
  <c r="N49" i="21" s="1"/>
  <c r="N37" i="21"/>
  <c r="N54" i="21" s="1"/>
  <c r="P35" i="21"/>
  <c r="P52" i="21" s="1"/>
  <c r="P36" i="21"/>
  <c r="P53" i="21" s="1"/>
  <c r="N15" i="21"/>
  <c r="M16" i="21"/>
  <c r="N12" i="21"/>
  <c r="J14" i="21"/>
  <c r="J13" i="21"/>
  <c r="K43" i="21"/>
  <c r="K38" i="21"/>
  <c r="L27" i="21"/>
  <c r="L44" i="21" s="1"/>
  <c r="J31" i="21"/>
  <c r="J48" i="21" s="1"/>
  <c r="L32" i="21"/>
  <c r="L49" i="21" s="1"/>
  <c r="J35" i="21"/>
  <c r="J52" i="21" s="1"/>
  <c r="L37" i="21"/>
  <c r="L54" i="21" s="1"/>
  <c r="G27" i="21"/>
  <c r="C52" i="21"/>
  <c r="H35" i="21"/>
  <c r="H52" i="21" s="1"/>
  <c r="G14" i="21"/>
  <c r="F32" i="21"/>
  <c r="F49" i="21" s="1"/>
  <c r="C47" i="21"/>
  <c r="P17" i="21"/>
  <c r="G31" i="21"/>
  <c r="G48" i="21" s="1"/>
  <c r="I31" i="21"/>
  <c r="I48" i="21" s="1"/>
  <c r="I35" i="21"/>
  <c r="I52" i="21" s="1"/>
  <c r="P12" i="21"/>
  <c r="P16" i="21"/>
  <c r="J15" i="21"/>
  <c r="N18" i="21"/>
  <c r="N27" i="21"/>
  <c r="N44" i="21" s="1"/>
  <c r="C48" i="21"/>
  <c r="P27" i="21"/>
  <c r="P44" i="21" s="1"/>
  <c r="N43" i="21"/>
  <c r="L18" i="21"/>
  <c r="K49" i="21"/>
  <c r="K54" i="21"/>
  <c r="J9" i="21"/>
  <c r="J27" i="21"/>
  <c r="J44" i="21" s="1"/>
  <c r="J30" i="21"/>
  <c r="J47" i="21" s="1"/>
  <c r="L33" i="21"/>
  <c r="L50" i="21" s="1"/>
  <c r="H14" i="21"/>
  <c r="P28" i="21"/>
  <c r="P45" i="21" s="1"/>
  <c r="L14" i="21"/>
  <c r="M31" i="21"/>
  <c r="M48" i="21" s="1"/>
  <c r="J36" i="21"/>
  <c r="J53" i="21" s="1"/>
  <c r="M13" i="21"/>
  <c r="L31" i="21"/>
  <c r="L48" i="21" s="1"/>
  <c r="N14" i="21"/>
  <c r="K48" i="21"/>
  <c r="M34" i="21"/>
  <c r="M51" i="21" s="1"/>
  <c r="C21" i="21"/>
  <c r="P21" i="21" s="1"/>
  <c r="M11" i="21"/>
  <c r="N10" i="21"/>
  <c r="K50" i="21"/>
  <c r="M38" i="21"/>
  <c r="M55" i="21" s="1"/>
  <c r="N28" i="21"/>
  <c r="N45" i="21" s="1"/>
  <c r="N33" i="21"/>
  <c r="N50" i="21" s="1"/>
  <c r="N34" i="21"/>
  <c r="N51" i="21" s="1"/>
  <c r="M36" i="21"/>
  <c r="M53" i="21" s="1"/>
  <c r="D21" i="21"/>
  <c r="M17" i="21"/>
  <c r="L13" i="21"/>
  <c r="M14" i="21"/>
  <c r="L10" i="21"/>
  <c r="L11" i="21"/>
  <c r="L38" i="21"/>
  <c r="L55" i="21" s="1"/>
  <c r="M28" i="21"/>
  <c r="M45" i="21" s="1"/>
  <c r="J33" i="21"/>
  <c r="J50" i="21" s="1"/>
  <c r="J34" i="21"/>
  <c r="J51" i="21" s="1"/>
  <c r="K55" i="21"/>
  <c r="K51" i="21"/>
  <c r="K45" i="21"/>
  <c r="L28" i="21"/>
  <c r="L45" i="21" s="1"/>
  <c r="E21" i="21"/>
  <c r="J18" i="21"/>
  <c r="I14" i="21"/>
  <c r="I13" i="21"/>
  <c r="I29" i="21"/>
  <c r="I46" i="21" s="1"/>
  <c r="I9" i="21"/>
  <c r="I21" i="21" s="1"/>
  <c r="I20" i="21"/>
  <c r="I37" i="21"/>
  <c r="I54" i="21" s="1"/>
  <c r="I33" i="21"/>
  <c r="I50" i="21" s="1"/>
  <c r="I30" i="21"/>
  <c r="I47" i="21" s="1"/>
  <c r="I32" i="21"/>
  <c r="I49" i="21" s="1"/>
  <c r="I36" i="21"/>
  <c r="I53" i="21" s="1"/>
  <c r="I27" i="21"/>
  <c r="I44" i="21" s="1"/>
  <c r="I26" i="21"/>
  <c r="I43" i="21" s="1"/>
  <c r="C40" i="20"/>
  <c r="E38" i="21"/>
  <c r="E55" i="21" s="1"/>
  <c r="G45" i="21"/>
  <c r="F29" i="21"/>
  <c r="F46" i="21" s="1"/>
  <c r="H45" i="21"/>
  <c r="D43" i="21"/>
  <c r="F45" i="21"/>
  <c r="D38" i="21"/>
  <c r="F44" i="21"/>
  <c r="C55" i="21"/>
  <c r="J19" i="21"/>
  <c r="J20" i="21"/>
  <c r="G18" i="21"/>
  <c r="G10" i="21"/>
  <c r="C44" i="21"/>
  <c r="I18" i="21"/>
  <c r="F13" i="21"/>
  <c r="P20" i="21"/>
  <c r="J11" i="21"/>
  <c r="C45" i="21"/>
  <c r="H18" i="21"/>
  <c r="H10" i="21"/>
  <c r="H44" i="21" s="1"/>
  <c r="I19" i="21"/>
  <c r="P19" i="21"/>
  <c r="P11" i="21"/>
  <c r="I12" i="21"/>
  <c r="P10" i="21"/>
  <c r="J10" i="21"/>
  <c r="J12" i="21"/>
  <c r="G20" i="21"/>
  <c r="G12" i="21"/>
  <c r="G46" i="21" s="1"/>
  <c r="H43" i="20"/>
  <c r="G26" i="20"/>
  <c r="F10" i="20"/>
  <c r="G10" i="20" s="1"/>
  <c r="F14" i="20"/>
  <c r="G14" i="20" s="1"/>
  <c r="G9" i="20"/>
  <c r="F17" i="20"/>
  <c r="G17" i="20" s="1"/>
  <c r="G23" i="20"/>
  <c r="F40" i="20"/>
  <c r="H42" i="20"/>
  <c r="G12" i="20"/>
  <c r="G18" i="7"/>
  <c r="C18" i="20"/>
  <c r="F43" i="20"/>
  <c r="C35" i="20"/>
  <c r="F15" i="20"/>
  <c r="G15" i="20" s="1"/>
  <c r="H18" i="6"/>
  <c r="H52" i="6" s="1"/>
  <c r="D52" i="6"/>
  <c r="G13" i="20"/>
  <c r="F7" i="20"/>
  <c r="G7" i="20" s="1"/>
  <c r="F8" i="20"/>
  <c r="G8" i="20" s="1"/>
  <c r="H24" i="20"/>
  <c r="G24" i="20" s="1"/>
  <c r="D35" i="20"/>
  <c r="F35" i="20" s="1"/>
  <c r="F25" i="20"/>
  <c r="G25" i="20" s="1"/>
  <c r="F52" i="11"/>
  <c r="G18" i="11"/>
  <c r="D18" i="20"/>
  <c r="D41" i="20"/>
  <c r="E18" i="20"/>
  <c r="E52" i="20" s="1"/>
  <c r="H6" i="20"/>
  <c r="H40" i="20" s="1"/>
  <c r="H11" i="20"/>
  <c r="G11" i="20" s="1"/>
  <c r="G52" i="7" l="1"/>
  <c r="G35" i="11"/>
  <c r="G52" i="11" s="1"/>
  <c r="J38" i="21"/>
  <c r="J55" i="21" s="1"/>
  <c r="J21" i="21"/>
  <c r="F21" i="21"/>
  <c r="G44" i="21"/>
  <c r="H21" i="21"/>
  <c r="I38" i="21"/>
  <c r="I55" i="21" s="1"/>
  <c r="F38" i="21"/>
  <c r="G38" i="21" s="1"/>
  <c r="H38" i="21"/>
  <c r="D55" i="21"/>
  <c r="H55" i="21"/>
  <c r="G21" i="21"/>
  <c r="G43" i="20"/>
  <c r="C52" i="20"/>
  <c r="F42" i="20"/>
  <c r="G42" i="20"/>
  <c r="H18" i="20"/>
  <c r="F41" i="20"/>
  <c r="G18" i="6"/>
  <c r="G52" i="6" s="1"/>
  <c r="H41" i="20"/>
  <c r="G41" i="20"/>
  <c r="H35" i="20"/>
  <c r="G35" i="20" s="1"/>
  <c r="F18" i="20"/>
  <c r="D52" i="20"/>
  <c r="G6" i="20"/>
  <c r="G40" i="20" s="1"/>
  <c r="F55" i="21" l="1"/>
  <c r="G55" i="21"/>
  <c r="H52" i="20"/>
  <c r="F52" i="20"/>
  <c r="G18" i="20"/>
  <c r="G52" i="20" s="1"/>
</calcChain>
</file>

<file path=xl/sharedStrings.xml><?xml version="1.0" encoding="utf-8"?>
<sst xmlns="http://schemas.openxmlformats.org/spreadsheetml/2006/main" count="463" uniqueCount="49">
  <si>
    <t>Cliente:</t>
  </si>
  <si>
    <t>Ciudad:</t>
  </si>
  <si>
    <t>Tienda:</t>
  </si>
  <si>
    <t>País:</t>
  </si>
  <si>
    <t>Tienda (m²):</t>
  </si>
  <si>
    <t>MONEDA LOCAL</t>
  </si>
  <si>
    <t>DÓLAR</t>
  </si>
  <si>
    <t>Mês</t>
  </si>
  <si>
    <t>Facturación con IVA</t>
  </si>
  <si>
    <t>Prendas</t>
  </si>
  <si>
    <t>P.A.</t>
  </si>
  <si>
    <t>Ticket Promedio</t>
  </si>
  <si>
    <t>Precio Promedio</t>
  </si>
  <si>
    <t>Ventas por m²</t>
  </si>
  <si>
    <t>Local/Dólar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</si>
  <si>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</si>
  <si>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</si>
  <si>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</si>
  <si>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</si>
  <si>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</si>
  <si>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</si>
  <si>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</si>
  <si>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</si>
  <si>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</si>
  <si>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</si>
  <si>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</si>
  <si>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</si>
  <si>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</si>
  <si>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Sell Out | Por Indicador (en moneda local)</t>
  </si>
  <si>
    <t>Clientes Atendidos</t>
  </si>
  <si>
    <t>CAMBIO</t>
  </si>
  <si>
    <r>
      <t>Sales Follow-Up</t>
    </r>
    <r>
      <rPr>
        <sz val="18"/>
        <rFont val="Calibri"/>
        <family val="2"/>
        <scheme val="minor"/>
      </rPr>
      <t xml:space="preserve"> | </t>
    </r>
    <r>
      <rPr>
        <sz val="16"/>
        <color theme="5"/>
        <rFont val="Calibri"/>
        <family val="2"/>
        <scheme val="minor"/>
      </rPr>
      <t>Sell Out</t>
    </r>
  </si>
  <si>
    <t>Acumulado</t>
  </si>
  <si>
    <r>
      <t>Sales Follow-Up</t>
    </r>
    <r>
      <rPr>
        <sz val="18"/>
        <color theme="3"/>
        <rFont val="Calibri"/>
        <family val="2"/>
        <scheme val="minor"/>
      </rPr>
      <t xml:space="preserve"> | </t>
    </r>
    <r>
      <rPr>
        <sz val="16"/>
        <color theme="5"/>
        <rFont val="Calibri"/>
        <family val="2"/>
        <scheme val="minor"/>
      </rPr>
      <t>Sell Out</t>
    </r>
  </si>
  <si>
    <t>Sallustro</t>
  </si>
  <si>
    <t>Paraguay</t>
  </si>
  <si>
    <t>Asunción</t>
  </si>
  <si>
    <t>CPV</t>
  </si>
  <si>
    <t>MKP</t>
  </si>
  <si>
    <t>HS Mariano</t>
  </si>
  <si>
    <t>Mariano Roque Alonso</t>
  </si>
  <si>
    <t>Lazos</t>
  </si>
  <si>
    <t>Unidades</t>
  </si>
  <si>
    <t>Venta Neta</t>
  </si>
  <si>
    <t>Facturas emitidas</t>
  </si>
  <si>
    <t>UA - BH</t>
  </si>
  <si>
    <t>UA - PLG</t>
  </si>
  <si>
    <t>UA - SOL</t>
  </si>
  <si>
    <t>UA - Mcal.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</si>
</sst>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_-* #,##0.00_-;\-* #,##0.00_-;_-* &quot;-&quot;??_-;_-@_-"/>
    <numFmt numFmtId="165" formatCode="#,##0.0"/>
    <numFmt numFmtId="166" formatCode="_-[$USD]\ * #,##0_-;\-[$USD]\ * #,##0_-;_-[$USD]\ * &quot;-&quot;??_-;_-@_-"/>
    <numFmt numFmtId="167" formatCode="_-* #,##0_-;\-* #,##0_-;_-* &quot;-&quot;??_-;_-@_-"/>
    <numFmt numFmtId="168" formatCode="_-[$PYG]\ * #,##0_-;\-[$PYG]\ * #,##0_-;_-[$PYG]\ * &quot;-&quot;_-;_-@_-"/>
    <numFmt numFmtId="169" formatCode="#,###.00;\-#,###.00;\-"/>
    <numFmt numFmtId="170" formatCode="#,#00\ &quot;Ene a Oct17&quot;"/>
    <numFmt numFmtId="171" formatCode="#,#00\ &quot;Nov17 a Dic18&quot;"/>
    <numFmt numFmtId="172" formatCode="0.0%"/>
  </numFmts>
  <fonts count="25" x14ac:knownFonts="1">
    <font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3"/>
      <name val="Calibri"/>
      <family val="2"/>
      <scheme val="major"/>
    </font>
    <font>
      <b/>
      <sz val="14"/>
      <color theme="3"/>
      <name val="Calibri"/>
      <family val="2"/>
      <scheme val="minor"/>
    </font>
    <font>
      <sz val="19"/>
      <color theme="3"/>
      <name val="Calibri"/>
      <family val="2"/>
      <scheme val="major"/>
    </font>
    <font>
      <b/>
      <sz val="22"/>
      <color theme="4"/>
      <name val="Calibri"/>
      <family val="2"/>
      <scheme val="major"/>
    </font>
    <font>
      <b/>
      <sz val="19"/>
      <color theme="4"/>
      <name val="Calibri"/>
      <family val="2"/>
      <scheme val="major"/>
    </font>
    <font>
      <sz val="11"/>
      <color theme="3"/>
      <name val="Calibri"/>
      <family val="2"/>
      <scheme val="minor"/>
    </font>
    <font>
      <sz val="10"/>
      <name val="Arial"/>
      <family val="2"/>
    </font>
    <font>
      <b/>
      <sz val="1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8"/>
      <name val="Calibri"/>
      <family val="2"/>
      <scheme val="minor"/>
    </font>
    <font>
      <sz val="12"/>
      <color theme="6" tint="-0.499984740745262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6"/>
      <color theme="5"/>
      <name val="Calibri"/>
      <family val="2"/>
      <scheme val="minor"/>
    </font>
    <font>
      <sz val="12"/>
      <color theme="5"/>
      <name val="Calibri"/>
      <family val="2"/>
      <scheme val="minor"/>
    </font>
    <font>
      <sz val="12"/>
      <color theme="0"/>
      <name val="Calibri"/>
      <family val="2"/>
      <scheme val="minor"/>
    </font>
    <font>
      <sz val="18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BA19B"/>
        <bgColor indexed="64"/>
      </patternFill>
    </fill>
    <fill>
      <patternFill patternType="solid">
        <fgColor rgb="FF9D928B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hair">
        <color auto="1"/>
      </bottom>
      <diagonal/>
    </border>
    <border>
      <left style="thin">
        <color theme="0"/>
      </left>
      <right style="thin">
        <color theme="0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hair">
        <color auto="1"/>
      </top>
      <bottom/>
      <diagonal/>
    </border>
    <border>
      <left/>
      <right/>
      <top/>
      <bottom style="thin">
        <color theme="4" tint="0.59996337778862885"/>
      </bottom>
      <diagonal/>
    </border>
    <border>
      <left style="thin">
        <color theme="0"/>
      </left>
      <right style="thin">
        <color theme="0"/>
      </right>
      <top/>
      <bottom style="thin">
        <color theme="4" tint="0.59996337778862885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4" tint="0.59996337778862885"/>
      </bottom>
      <diagonal/>
    </border>
    <border>
      <left style="thin">
        <color theme="0"/>
      </left>
      <right/>
      <top style="hair">
        <color indexed="64"/>
      </top>
      <bottom style="hair">
        <color indexed="64"/>
      </bottom>
      <diagonal/>
    </border>
    <border>
      <left style="thin">
        <color theme="0"/>
      </left>
      <right/>
      <top style="hair">
        <color auto="1"/>
      </top>
      <bottom/>
      <diagonal/>
    </border>
    <border>
      <left style="thin">
        <color theme="0"/>
      </left>
      <right/>
      <top/>
      <bottom style="hair">
        <color auto="1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6">
    <xf numFmtId="0" fontId="0" fillId="0" borderId="0"/>
    <xf numFmtId="9" fontId="3" fillId="0" borderId="0" applyFont="0" applyFill="0" applyBorder="0" applyAlignment="0" applyProtection="0"/>
    <xf numFmtId="0" fontId="4" fillId="0" borderId="0" applyNumberFormat="0" applyBorder="0" applyAlignment="0" applyProtection="0"/>
    <xf numFmtId="0" fontId="7" fillId="0" borderId="0" applyNumberFormat="0" applyBorder="0" applyAlignment="0" applyProtection="0"/>
    <xf numFmtId="0" fontId="6" fillId="2" borderId="0" applyNumberFormat="0" applyBorder="0" applyAlignment="0" applyProtection="0"/>
    <xf numFmtId="0" fontId="8" fillId="0" borderId="0" applyNumberFormat="0" applyAlignment="0" applyProtection="0"/>
    <xf numFmtId="0" fontId="5" fillId="2" borderId="0" applyNumberFormat="0" applyBorder="0" applyProtection="0">
      <alignment horizontal="right"/>
    </xf>
    <xf numFmtId="164" fontId="9" fillId="0" borderId="0" applyFont="0" applyFill="0" applyBorder="0" applyAlignment="0" applyProtection="0"/>
    <xf numFmtId="0" fontId="10" fillId="0" borderId="0"/>
    <xf numFmtId="164" fontId="2" fillId="0" borderId="0" applyFont="0" applyFill="0" applyBorder="0" applyAlignment="0" applyProtection="0"/>
    <xf numFmtId="0" fontId="2" fillId="0" borderId="0"/>
    <xf numFmtId="0" fontId="16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3" fillId="0" borderId="0" xfId="8" applyFont="1" applyBorder="1" applyAlignment="1">
      <alignment vertical="center"/>
    </xf>
    <xf numFmtId="0" fontId="13" fillId="0" borderId="0" xfId="8" applyFont="1" applyBorder="1" applyAlignment="1">
      <alignment horizontal="center"/>
    </xf>
    <xf numFmtId="0" fontId="14" fillId="0" borderId="0" xfId="8" applyFont="1" applyFill="1" applyBorder="1" applyAlignment="1">
      <alignment horizontal="left"/>
    </xf>
    <xf numFmtId="0" fontId="14" fillId="0" borderId="0" xfId="8" applyFont="1" applyFill="1" applyBorder="1" applyAlignment="1"/>
    <xf numFmtId="0" fontId="14" fillId="0" borderId="0" xfId="8" applyFont="1" applyFill="1" applyBorder="1" applyAlignment="1">
      <alignment horizontal="center"/>
    </xf>
    <xf numFmtId="0" fontId="12" fillId="0" borderId="0" xfId="10" applyFont="1" applyBorder="1"/>
    <xf numFmtId="164" fontId="12" fillId="0" borderId="0" xfId="9" applyNumberFormat="1" applyFont="1" applyBorder="1" applyAlignment="1">
      <alignment horizontal="center"/>
    </xf>
    <xf numFmtId="165" fontId="14" fillId="6" borderId="0" xfId="8" applyNumberFormat="1" applyFont="1" applyFill="1" applyBorder="1" applyAlignment="1">
      <alignment horizontal="left"/>
    </xf>
    <xf numFmtId="164" fontId="14" fillId="7" borderId="0" xfId="9" applyFont="1" applyFill="1" applyBorder="1" applyAlignment="1">
      <alignment horizontal="left" vertical="center"/>
    </xf>
    <xf numFmtId="164" fontId="14" fillId="7" borderId="0" xfId="9" applyNumberFormat="1" applyFont="1" applyFill="1" applyBorder="1" applyAlignment="1">
      <alignment horizontal="center" vertical="center"/>
    </xf>
    <xf numFmtId="166" fontId="14" fillId="7" borderId="0" xfId="9" applyNumberFormat="1" applyFont="1" applyFill="1" applyBorder="1" applyAlignment="1">
      <alignment horizontal="center" vertical="center"/>
    </xf>
    <xf numFmtId="0" fontId="12" fillId="0" borderId="0" xfId="10" applyFont="1" applyBorder="1" applyAlignment="1">
      <alignment horizontal="center"/>
    </xf>
    <xf numFmtId="0" fontId="12" fillId="0" borderId="0" xfId="10" applyFont="1" applyBorder="1" applyAlignment="1">
      <alignment vertical="center"/>
    </xf>
    <xf numFmtId="0" fontId="2" fillId="0" borderId="0" xfId="10" applyFont="1" applyBorder="1"/>
    <xf numFmtId="0" fontId="14" fillId="6" borderId="0" xfId="8" applyFont="1" applyFill="1" applyBorder="1" applyAlignment="1"/>
    <xf numFmtId="0" fontId="11" fillId="0" borderId="0" xfId="8" applyFont="1" applyBorder="1" applyAlignment="1">
      <alignment vertical="center"/>
    </xf>
    <xf numFmtId="0" fontId="15" fillId="3" borderId="0" xfId="8" applyFont="1" applyFill="1" applyBorder="1" applyAlignment="1"/>
    <xf numFmtId="0" fontId="13" fillId="4" borderId="0" xfId="8" applyFont="1" applyFill="1" applyBorder="1" applyAlignment="1"/>
    <xf numFmtId="0" fontId="13" fillId="4" borderId="0" xfId="8" applyFont="1" applyFill="1" applyBorder="1" applyAlignment="1">
      <alignment horizontal="left" indent="10"/>
    </xf>
    <xf numFmtId="0" fontId="13" fillId="10" borderId="0" xfId="8" applyFont="1" applyFill="1" applyBorder="1" applyAlignment="1"/>
    <xf numFmtId="0" fontId="11" fillId="0" borderId="0" xfId="8" applyFont="1" applyBorder="1" applyAlignment="1">
      <alignment vertical="top"/>
    </xf>
    <xf numFmtId="164" fontId="19" fillId="0" borderId="0" xfId="9" applyNumberFormat="1" applyFont="1" applyFill="1" applyBorder="1" applyAlignment="1">
      <alignment horizontal="center"/>
    </xf>
    <xf numFmtId="0" fontId="15" fillId="3" borderId="0" xfId="8" applyFont="1" applyFill="1" applyBorder="1" applyAlignment="1">
      <alignment horizontal="left" indent="5"/>
    </xf>
    <xf numFmtId="9" fontId="14" fillId="7" borderId="0" xfId="12" applyNumberFormat="1" applyFont="1" applyFill="1" applyBorder="1" applyAlignment="1">
      <alignment horizontal="center" vertical="center"/>
    </xf>
    <xf numFmtId="164" fontId="14" fillId="0" borderId="1" xfId="9" applyFont="1" applyBorder="1" applyAlignment="1">
      <alignment horizontal="left" vertical="center"/>
    </xf>
    <xf numFmtId="164" fontId="19" fillId="0" borderId="1" xfId="9" applyNumberFormat="1" applyFont="1" applyFill="1" applyBorder="1" applyAlignment="1">
      <alignment horizontal="center"/>
    </xf>
    <xf numFmtId="166" fontId="19" fillId="0" borderId="1" xfId="8" applyNumberFormat="1" applyFont="1" applyFill="1" applyBorder="1" applyAlignment="1">
      <alignment horizontal="center"/>
    </xf>
    <xf numFmtId="167" fontId="14" fillId="7" borderId="0" xfId="7" applyNumberFormat="1" applyFont="1" applyFill="1" applyBorder="1" applyAlignment="1">
      <alignment horizontal="center" vertical="center"/>
    </xf>
    <xf numFmtId="167" fontId="12" fillId="0" borderId="0" xfId="7" applyNumberFormat="1" applyFont="1" applyBorder="1"/>
    <xf numFmtId="167" fontId="15" fillId="3" borderId="0" xfId="7" applyNumberFormat="1" applyFont="1" applyFill="1" applyBorder="1" applyAlignment="1"/>
    <xf numFmtId="167" fontId="13" fillId="4" borderId="0" xfId="7" applyNumberFormat="1" applyFont="1" applyFill="1" applyBorder="1" applyAlignment="1"/>
    <xf numFmtId="167" fontId="19" fillId="5" borderId="1" xfId="7" applyNumberFormat="1" applyFont="1" applyFill="1" applyBorder="1" applyAlignment="1">
      <alignment horizontal="center"/>
    </xf>
    <xf numFmtId="166" fontId="13" fillId="5" borderId="1" xfId="8" applyNumberFormat="1" applyFont="1" applyFill="1" applyBorder="1" applyAlignment="1">
      <alignment horizontal="center"/>
    </xf>
    <xf numFmtId="164" fontId="14" fillId="0" borderId="3" xfId="9" applyFont="1" applyBorder="1" applyAlignment="1">
      <alignment horizontal="left" vertical="center"/>
    </xf>
    <xf numFmtId="167" fontId="19" fillId="5" borderId="3" xfId="7" applyNumberFormat="1" applyFont="1" applyFill="1" applyBorder="1" applyAlignment="1">
      <alignment horizontal="center"/>
    </xf>
    <xf numFmtId="164" fontId="19" fillId="0" borderId="3" xfId="9" applyNumberFormat="1" applyFont="1" applyFill="1" applyBorder="1" applyAlignment="1">
      <alignment horizontal="center"/>
    </xf>
    <xf numFmtId="166" fontId="13" fillId="5" borderId="3" xfId="8" applyNumberFormat="1" applyFont="1" applyFill="1" applyBorder="1" applyAlignment="1">
      <alignment horizontal="center"/>
    </xf>
    <xf numFmtId="166" fontId="19" fillId="0" borderId="3" xfId="8" applyNumberFormat="1" applyFont="1" applyFill="1" applyBorder="1" applyAlignment="1">
      <alignment horizontal="center"/>
    </xf>
    <xf numFmtId="164" fontId="14" fillId="0" borderId="2" xfId="9" applyFont="1" applyBorder="1" applyAlignment="1">
      <alignment horizontal="left" vertical="center"/>
    </xf>
    <xf numFmtId="167" fontId="19" fillId="5" borderId="2" xfId="7" applyNumberFormat="1" applyFont="1" applyFill="1" applyBorder="1" applyAlignment="1">
      <alignment horizontal="center"/>
    </xf>
    <xf numFmtId="164" fontId="19" fillId="0" borderId="2" xfId="9" applyNumberFormat="1" applyFont="1" applyFill="1" applyBorder="1" applyAlignment="1">
      <alignment horizontal="center"/>
    </xf>
    <xf numFmtId="166" fontId="13" fillId="5" borderId="2" xfId="8" applyNumberFormat="1" applyFont="1" applyFill="1" applyBorder="1" applyAlignment="1">
      <alignment horizontal="center"/>
    </xf>
    <xf numFmtId="166" fontId="19" fillId="0" borderId="2" xfId="8" applyNumberFormat="1" applyFont="1" applyFill="1" applyBorder="1" applyAlignment="1">
      <alignment horizontal="center"/>
    </xf>
    <xf numFmtId="9" fontId="13" fillId="0" borderId="3" xfId="12" applyNumberFormat="1" applyFont="1" applyFill="1" applyBorder="1" applyAlignment="1">
      <alignment horizontal="center"/>
    </xf>
    <xf numFmtId="9" fontId="13" fillId="0" borderId="1" xfId="12" applyNumberFormat="1" applyFont="1" applyFill="1" applyBorder="1" applyAlignment="1">
      <alignment horizontal="center"/>
    </xf>
    <xf numFmtId="9" fontId="13" fillId="0" borderId="2" xfId="12" applyNumberFormat="1" applyFont="1" applyFill="1" applyBorder="1" applyAlignment="1">
      <alignment horizontal="center"/>
    </xf>
    <xf numFmtId="9" fontId="13" fillId="8" borderId="3" xfId="12" applyNumberFormat="1" applyFont="1" applyFill="1" applyBorder="1" applyAlignment="1">
      <alignment horizontal="center"/>
    </xf>
    <xf numFmtId="9" fontId="13" fillId="8" borderId="1" xfId="12" applyNumberFormat="1" applyFont="1" applyFill="1" applyBorder="1" applyAlignment="1">
      <alignment horizontal="center"/>
    </xf>
    <xf numFmtId="9" fontId="13" fillId="8" borderId="2" xfId="12" applyNumberFormat="1" applyFont="1" applyFill="1" applyBorder="1" applyAlignment="1">
      <alignment horizontal="center"/>
    </xf>
    <xf numFmtId="0" fontId="13" fillId="9" borderId="4" xfId="8" applyFont="1" applyFill="1" applyBorder="1" applyAlignment="1">
      <alignment horizontal="center"/>
    </xf>
    <xf numFmtId="9" fontId="18" fillId="0" borderId="5" xfId="1" applyFont="1" applyFill="1" applyBorder="1" applyAlignment="1">
      <alignment horizontal="center"/>
    </xf>
    <xf numFmtId="9" fontId="18" fillId="0" borderId="6" xfId="1" applyFont="1" applyFill="1" applyBorder="1" applyAlignment="1">
      <alignment horizontal="center"/>
    </xf>
    <xf numFmtId="9" fontId="18" fillId="0" borderId="7" xfId="1" applyFont="1" applyFill="1" applyBorder="1" applyAlignment="1">
      <alignment horizontal="center"/>
    </xf>
    <xf numFmtId="9" fontId="14" fillId="7" borderId="4" xfId="12" applyNumberFormat="1" applyFont="1" applyFill="1" applyBorder="1" applyAlignment="1">
      <alignment horizontal="center"/>
    </xf>
    <xf numFmtId="0" fontId="12" fillId="0" borderId="0" xfId="10" applyFont="1" applyBorder="1" applyAlignment="1">
      <alignment horizontal="left"/>
    </xf>
    <xf numFmtId="0" fontId="14" fillId="7" borderId="8" xfId="11" applyFont="1" applyFill="1" applyBorder="1" applyAlignment="1" applyProtection="1">
      <alignment horizontal="center" vertical="center" wrapText="1"/>
    </xf>
    <xf numFmtId="0" fontId="20" fillId="6" borderId="0" xfId="8" applyFont="1" applyFill="1" applyBorder="1" applyAlignment="1"/>
    <xf numFmtId="0" fontId="12" fillId="0" borderId="0" xfId="10" applyFont="1" applyBorder="1" applyAlignment="1"/>
    <xf numFmtId="0" fontId="2" fillId="0" borderId="0" xfId="10" applyFont="1" applyBorder="1" applyAlignment="1"/>
    <xf numFmtId="0" fontId="12" fillId="0" borderId="0" xfId="10" applyFont="1" applyBorder="1" applyAlignment="1">
      <alignment horizontal="left" indent="1"/>
    </xf>
    <xf numFmtId="0" fontId="12" fillId="0" borderId="0" xfId="10" applyFont="1" applyBorder="1" applyAlignment="1">
      <alignment horizontal="left" indent="2"/>
    </xf>
    <xf numFmtId="0" fontId="12" fillId="0" borderId="0" xfId="10" applyFont="1" applyBorder="1" applyAlignment="1">
      <alignment horizontal="left" indent="3"/>
    </xf>
    <xf numFmtId="0" fontId="12" fillId="0" borderId="0" xfId="10" applyFont="1" applyBorder="1" applyAlignment="1">
      <alignment horizontal="left" indent="5"/>
    </xf>
    <xf numFmtId="9" fontId="22" fillId="0" borderId="5" xfId="1" applyFont="1" applyFill="1" applyBorder="1" applyAlignment="1">
      <alignment horizontal="center"/>
    </xf>
    <xf numFmtId="9" fontId="22" fillId="0" borderId="6" xfId="1" applyFont="1" applyFill="1" applyBorder="1" applyAlignment="1">
      <alignment horizontal="center"/>
    </xf>
    <xf numFmtId="9" fontId="22" fillId="0" borderId="7" xfId="1" applyFont="1" applyFill="1" applyBorder="1" applyAlignment="1">
      <alignment horizontal="center"/>
    </xf>
    <xf numFmtId="166" fontId="19" fillId="0" borderId="0" xfId="8" applyNumberFormat="1" applyFont="1" applyFill="1" applyBorder="1" applyAlignment="1">
      <alignment horizontal="center"/>
    </xf>
    <xf numFmtId="164" fontId="23" fillId="0" borderId="0" xfId="10" applyNumberFormat="1" applyFont="1" applyBorder="1"/>
    <xf numFmtId="168" fontId="19" fillId="5" borderId="3" xfId="9" applyNumberFormat="1" applyFont="1" applyFill="1" applyBorder="1" applyAlignment="1">
      <alignment vertical="center"/>
    </xf>
    <xf numFmtId="168" fontId="19" fillId="5" borderId="1" xfId="9" applyNumberFormat="1" applyFont="1" applyFill="1" applyBorder="1" applyAlignment="1">
      <alignment vertical="center"/>
    </xf>
    <xf numFmtId="168" fontId="19" fillId="5" borderId="2" xfId="9" applyNumberFormat="1" applyFont="1" applyFill="1" applyBorder="1" applyAlignment="1">
      <alignment vertical="center"/>
    </xf>
    <xf numFmtId="168" fontId="14" fillId="7" borderId="0" xfId="9" applyNumberFormat="1" applyFont="1" applyFill="1" applyBorder="1" applyAlignment="1">
      <alignment vertical="center"/>
    </xf>
    <xf numFmtId="168" fontId="19" fillId="0" borderId="3" xfId="9" applyNumberFormat="1" applyFont="1" applyFill="1" applyBorder="1" applyAlignment="1">
      <alignment horizontal="center"/>
    </xf>
    <xf numFmtId="168" fontId="19" fillId="0" borderId="1" xfId="9" applyNumberFormat="1" applyFont="1" applyFill="1" applyBorder="1" applyAlignment="1">
      <alignment horizontal="center"/>
    </xf>
    <xf numFmtId="168" fontId="19" fillId="0" borderId="2" xfId="9" applyNumberFormat="1" applyFont="1" applyFill="1" applyBorder="1" applyAlignment="1">
      <alignment horizontal="center"/>
    </xf>
    <xf numFmtId="168" fontId="14" fillId="7" borderId="0" xfId="9" applyNumberFormat="1" applyFont="1" applyFill="1" applyBorder="1" applyAlignment="1">
      <alignment horizontal="center" vertical="center"/>
    </xf>
    <xf numFmtId="3" fontId="22" fillId="0" borderId="5" xfId="9" applyNumberFormat="1" applyFont="1" applyFill="1" applyBorder="1" applyAlignment="1">
      <alignment horizontal="center"/>
    </xf>
    <xf numFmtId="3" fontId="22" fillId="0" borderId="6" xfId="9" applyNumberFormat="1" applyFont="1" applyFill="1" applyBorder="1" applyAlignment="1">
      <alignment horizontal="center"/>
    </xf>
    <xf numFmtId="3" fontId="22" fillId="0" borderId="7" xfId="9" applyNumberFormat="1" applyFont="1" applyFill="1" applyBorder="1" applyAlignment="1">
      <alignment horizontal="center"/>
    </xf>
    <xf numFmtId="3" fontId="14" fillId="7" borderId="4" xfId="9" applyNumberFormat="1" applyFont="1" applyFill="1" applyBorder="1" applyAlignment="1">
      <alignment horizontal="center"/>
    </xf>
    <xf numFmtId="169" fontId="19" fillId="5" borderId="1" xfId="7" applyNumberFormat="1" applyFont="1" applyFill="1" applyBorder="1" applyAlignment="1">
      <alignment horizontal="center"/>
    </xf>
    <xf numFmtId="169" fontId="19" fillId="5" borderId="2" xfId="7" applyNumberFormat="1" applyFont="1" applyFill="1" applyBorder="1" applyAlignment="1">
      <alignment horizontal="center"/>
    </xf>
    <xf numFmtId="169" fontId="14" fillId="7" borderId="0" xfId="7" applyNumberFormat="1" applyFont="1" applyFill="1" applyBorder="1" applyAlignment="1">
      <alignment horizontal="center" vertical="center"/>
    </xf>
    <xf numFmtId="0" fontId="13" fillId="10" borderId="0" xfId="8" applyFont="1" applyFill="1" applyBorder="1" applyAlignment="1">
      <alignment horizontal="left" indent="3"/>
    </xf>
    <xf numFmtId="164" fontId="14" fillId="7" borderId="8" xfId="9" applyFont="1" applyFill="1" applyBorder="1" applyAlignment="1">
      <alignment horizontal="left" vertical="center" wrapText="1" indent="1"/>
    </xf>
    <xf numFmtId="164" fontId="14" fillId="7" borderId="8" xfId="9" applyFont="1" applyFill="1" applyBorder="1" applyAlignment="1" applyProtection="1">
      <alignment horizontal="center" vertical="center"/>
    </xf>
    <xf numFmtId="0" fontId="14" fillId="7" borderId="8" xfId="8" applyFont="1" applyFill="1" applyBorder="1" applyAlignment="1">
      <alignment horizontal="center" vertical="center" wrapText="1"/>
    </xf>
    <xf numFmtId="164" fontId="14" fillId="7" borderId="9" xfId="9" applyNumberFormat="1" applyFont="1" applyFill="1" applyBorder="1" applyAlignment="1" applyProtection="1">
      <alignment horizontal="center" vertical="center" wrapText="1"/>
    </xf>
    <xf numFmtId="0" fontId="13" fillId="4" borderId="10" xfId="8" applyFont="1" applyFill="1" applyBorder="1" applyAlignment="1">
      <alignment horizontal="left" indent="3"/>
    </xf>
    <xf numFmtId="0" fontId="14" fillId="7" borderId="11" xfId="11" applyFont="1" applyFill="1" applyBorder="1" applyAlignment="1" applyProtection="1">
      <alignment horizontal="center" vertical="center" wrapText="1"/>
    </xf>
    <xf numFmtId="168" fontId="19" fillId="5" borderId="12" xfId="9" applyNumberFormat="1" applyFont="1" applyFill="1" applyBorder="1" applyAlignment="1">
      <alignment vertical="center"/>
    </xf>
    <xf numFmtId="168" fontId="19" fillId="5" borderId="13" xfId="9" applyNumberFormat="1" applyFont="1" applyFill="1" applyBorder="1" applyAlignment="1">
      <alignment vertical="center"/>
    </xf>
    <xf numFmtId="168" fontId="14" fillId="7" borderId="10" xfId="9" applyNumberFormat="1" applyFont="1" applyFill="1" applyBorder="1" applyAlignment="1">
      <alignment vertical="center"/>
    </xf>
    <xf numFmtId="168" fontId="19" fillId="5" borderId="14" xfId="9" applyNumberFormat="1" applyFont="1" applyFill="1" applyBorder="1" applyAlignment="1">
      <alignment vertical="center"/>
    </xf>
    <xf numFmtId="9" fontId="13" fillId="8" borderId="14" xfId="12" applyNumberFormat="1" applyFont="1" applyFill="1" applyBorder="1" applyAlignment="1">
      <alignment horizontal="center"/>
    </xf>
    <xf numFmtId="9" fontId="13" fillId="8" borderId="12" xfId="12" applyNumberFormat="1" applyFont="1" applyFill="1" applyBorder="1" applyAlignment="1">
      <alignment horizontal="center"/>
    </xf>
    <xf numFmtId="9" fontId="13" fillId="8" borderId="13" xfId="12" applyNumberFormat="1" applyFont="1" applyFill="1" applyBorder="1" applyAlignment="1">
      <alignment horizontal="center"/>
    </xf>
    <xf numFmtId="9" fontId="14" fillId="7" borderId="10" xfId="12" applyNumberFormat="1" applyFont="1" applyFill="1" applyBorder="1" applyAlignment="1">
      <alignment horizontal="center" vertical="center"/>
    </xf>
    <xf numFmtId="168" fontId="19" fillId="0" borderId="0" xfId="9" applyNumberFormat="1" applyFont="1" applyFill="1" applyBorder="1" applyAlignment="1">
      <alignment horizontal="center"/>
    </xf>
    <xf numFmtId="3" fontId="14" fillId="7" borderId="16" xfId="9" applyNumberFormat="1" applyFont="1" applyFill="1" applyBorder="1" applyAlignment="1">
      <alignment horizontal="center"/>
    </xf>
    <xf numFmtId="166" fontId="14" fillId="7" borderId="15" xfId="9" applyNumberFormat="1" applyFont="1" applyFill="1" applyBorder="1" applyAlignment="1">
      <alignment horizontal="center" vertical="center"/>
    </xf>
    <xf numFmtId="170" fontId="14" fillId="6" borderId="0" xfId="8" applyNumberFormat="1" applyFont="1" applyFill="1" applyBorder="1" applyAlignment="1">
      <alignment horizontal="left"/>
    </xf>
    <xf numFmtId="171" fontId="14" fillId="6" borderId="0" xfId="8" applyNumberFormat="1" applyFont="1" applyFill="1" applyBorder="1" applyAlignment="1"/>
    <xf numFmtId="168" fontId="12" fillId="0" borderId="0" xfId="10" applyNumberFormat="1" applyFont="1" applyBorder="1"/>
    <xf numFmtId="172" fontId="13" fillId="8" borderId="3" xfId="12" applyNumberFormat="1" applyFont="1" applyFill="1" applyBorder="1" applyAlignment="1">
      <alignment horizontal="center"/>
    </xf>
    <xf numFmtId="172" fontId="13" fillId="0" borderId="3" xfId="12" applyNumberFormat="1" applyFont="1" applyFill="1" applyBorder="1" applyAlignment="1">
      <alignment horizontal="center"/>
    </xf>
    <xf numFmtId="172" fontId="13" fillId="8" borderId="1" xfId="12" applyNumberFormat="1" applyFont="1" applyFill="1" applyBorder="1" applyAlignment="1">
      <alignment horizontal="center"/>
    </xf>
    <xf numFmtId="172" fontId="13" fillId="0" borderId="1" xfId="12" applyNumberFormat="1" applyFont="1" applyFill="1" applyBorder="1" applyAlignment="1">
      <alignment horizontal="center"/>
    </xf>
    <xf numFmtId="172" fontId="13" fillId="8" borderId="2" xfId="12" applyNumberFormat="1" applyFont="1" applyFill="1" applyBorder="1" applyAlignment="1">
      <alignment horizontal="center"/>
    </xf>
    <xf numFmtId="172" fontId="13" fillId="0" borderId="2" xfId="12" applyNumberFormat="1" applyFont="1" applyFill="1" applyBorder="1" applyAlignment="1">
      <alignment horizontal="center"/>
    </xf>
    <xf numFmtId="10" fontId="12" fillId="0" borderId="0" xfId="10" applyNumberFormat="1" applyFont="1" applyBorder="1"/>
    <xf numFmtId="164" fontId="12" fillId="0" borderId="0" xfId="7" applyNumberFormat="1" applyFont="1" applyBorder="1"/>
    <xf numFmtId="9" fontId="12" fillId="0" borderId="0" xfId="1" applyFont="1" applyBorder="1"/>
  </cellXfs>
  <cellStyles count="16">
    <cellStyle name="Encabezado 1" xfId="3" builtinId="16" customBuiltin="1"/>
    <cellStyle name="Encabezado 4" xfId="6" builtinId="19" customBuiltin="1"/>
    <cellStyle name="Hipervínculo" xfId="11" builtinId="8"/>
    <cellStyle name="Millares" xfId="7" builtinId="3"/>
    <cellStyle name="Normal" xfId="0" builtinId="0" customBuiltin="1"/>
    <cellStyle name="Normal 2" xfId="8" xr:uid="{00000000-0005-0000-0000-000004000000}"/>
    <cellStyle name="Normal 3" xfId="10" xr:uid="{00000000-0005-0000-0000-000005000000}"/>
    <cellStyle name="Normal 4" xfId="13" xr:uid="{00000000-0005-0000-0000-000006000000}"/>
    <cellStyle name="Porcentagem 2" xfId="12" xr:uid="{00000000-0005-0000-0000-000007000000}"/>
    <cellStyle name="Porcentagem 3" xfId="14" xr:uid="{00000000-0005-0000-0000-000008000000}"/>
    <cellStyle name="Porcentaje" xfId="1" builtinId="5"/>
    <cellStyle name="Título" xfId="2" builtinId="15" customBuiltin="1"/>
    <cellStyle name="Título 2" xfId="4" builtinId="17" customBuiltin="1"/>
    <cellStyle name="Título 3" xfId="5" builtinId="18" customBuiltin="1"/>
    <cellStyle name="Vírgula 2" xfId="9" xr:uid="{00000000-0005-0000-0000-00000E000000}"/>
    <cellStyle name="Vírgula 3" xfId="15" xr:uid="{00000000-0005-0000-0000-00000F000000}"/>
  </cellStyles>
  <dxfs count="4">
    <dxf>
      <font>
        <b/>
        <i val="0"/>
        <color theme="3"/>
      </font>
    </dxf>
    <dxf>
      <font>
        <b/>
        <i val="0"/>
        <color theme="2"/>
      </font>
      <fill>
        <patternFill>
          <bgColor theme="3"/>
        </patternFill>
      </fill>
      <border diagonalUp="0" diagonalDown="0">
        <left style="thick">
          <color theme="3"/>
        </left>
        <right style="thick">
          <color theme="3"/>
        </right>
        <top style="thick">
          <color theme="3"/>
        </top>
        <bottom style="thick">
          <color theme="3"/>
        </bottom>
        <vertical/>
        <horizontal/>
      </border>
    </dxf>
    <dxf>
      <font>
        <color theme="4"/>
      </font>
      <border diagonalUp="0" diagonalDown="0">
        <left/>
        <right/>
        <top/>
        <bottom style="thick">
          <color theme="3"/>
        </bottom>
        <vertical/>
        <horizontal/>
      </border>
    </dxf>
    <dxf>
      <font>
        <color theme="3" tint="-0.24994659260841701"/>
      </font>
      <border>
        <vertical style="thick">
          <color theme="2"/>
        </vertical>
        <horizontal style="thin">
          <color theme="3" tint="0.39994506668294322"/>
        </horizontal>
      </border>
    </dxf>
  </dxfs>
  <tableStyles count="1" defaultTableStyle="Non-Profit Budget" defaultPivotStyle="PivotStyleMedium9">
    <tableStyle name="Non-Profit Budget" pivot="0" count="4" xr9:uid="{00000000-0011-0000-FFFF-FFFF00000000}">
      <tableStyleElement type="wholeTable" dxfId="3"/>
      <tableStyleElement type="headerRow" dxfId="2"/>
      <tableStyleElement type="totalRow" dxfId="1"/>
      <tableStyleElement type="firstColumn" dxfId="0"/>
    </tableStyle>
  </tableStyles>
  <colors>
    <mruColors>
      <color rgb="FFEFF6F7"/>
      <color rgb="FFCE3F0C"/>
      <color rgb="FFF6F5F4"/>
      <color rgb="FFEFEEED"/>
      <color rgb="FFFEECE6"/>
      <color rgb="FFF3F2F1"/>
      <color rgb="FF00A78D"/>
      <color rgb="FFFF2D2D"/>
      <color rgb="FFD00000"/>
      <color rgb="FFF6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'Total UA'!$C$5</c:f>
          <c:strCache>
            <c:ptCount val="1"/>
            <c:pt idx="0">
              <c:v>Venta Neta</c:v>
            </c:pt>
          </c:strCache>
        </c:strRef>
      </c:tx>
      <c:layout>
        <c:manualLayout>
          <c:xMode val="edge"/>
          <c:yMode val="edge"/>
          <c:x val="0.4003630971889991"/>
          <c:y val="3.728013711527598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77978032407407405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'Total UA'!$B$3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'Total UA'!$B$6:$B$17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'Total UA'!$C$6:$C$17</c:f>
              <c:numCache>
                <c:formatCode>_-[$PYG]\ * #,##0_-;\-[$PYG]\ * #,##0_-;_-[$PYG]\ * "-"_-;_-@_-</c:formatCode>
                <c:ptCount val="12"/>
                <c:pt idx="0">
                  <c:v>1673390127.9601831</c:v>
                </c:pt>
                <c:pt idx="1">
                  <c:v>1644802564.6926</c:v>
                </c:pt>
                <c:pt idx="2">
                  <c:v>1732284374.9873011</c:v>
                </c:pt>
                <c:pt idx="3">
                  <c:v>1758743173.3679049</c:v>
                </c:pt>
                <c:pt idx="4">
                  <c:v>2123943415.0797</c:v>
                </c:pt>
                <c:pt idx="5">
                  <c:v>2265367239.6313968</c:v>
                </c:pt>
                <c:pt idx="6">
                  <c:v>1784885306.3731008</c:v>
                </c:pt>
                <c:pt idx="7">
                  <c:v>1976492459.540796</c:v>
                </c:pt>
                <c:pt idx="8">
                  <c:v>1537785218.6032989</c:v>
                </c:pt>
                <c:pt idx="9">
                  <c:v>1431494944.5032001</c:v>
                </c:pt>
                <c:pt idx="10">
                  <c:v>1649898616.1879969</c:v>
                </c:pt>
                <c:pt idx="11">
                  <c:v>3027695742.9457989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055040"/>
        <c:axId val="156457728"/>
      </c:areaChart>
      <c:lineChart>
        <c:grouping val="standard"/>
        <c:varyColors val="0"/>
        <c:ser>
          <c:idx val="1"/>
          <c:order val="1"/>
          <c:tx>
            <c:strRef>
              <c:f>'Total UA'!$B$20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'Total UA'!$B$6:$B$17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'Total UA'!$C$23:$C$34</c:f>
              <c:numCache>
                <c:formatCode>_-[$PYG]\ * #,##0_-;\-[$PYG]\ * #,##0_-;_-[$PYG]\ * "-"_-;_-@_-</c:formatCode>
                <c:ptCount val="12"/>
                <c:pt idx="0">
                  <c:v>1603938671.059391</c:v>
                </c:pt>
                <c:pt idx="1">
                  <c:v>1669353797.1050961</c:v>
                </c:pt>
                <c:pt idx="2">
                  <c:v>1639507652.9498999</c:v>
                </c:pt>
                <c:pt idx="3">
                  <c:v>1630536910.8368988</c:v>
                </c:pt>
                <c:pt idx="4">
                  <c:v>2325829191.877903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055040"/>
        <c:axId val="156457728"/>
      </c:lineChart>
      <c:catAx>
        <c:axId val="1560550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156457728"/>
        <c:crosses val="autoZero"/>
        <c:auto val="1"/>
        <c:lblAlgn val="ctr"/>
        <c:lblOffset val="100"/>
        <c:noMultiLvlLbl val="0"/>
      </c:catAx>
      <c:valAx>
        <c:axId val="15645772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15605504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06514730069373"/>
          <c:h val="6.3245392220959665E-2"/>
        </c:manualLayout>
      </c:layout>
      <c:overlay val="0"/>
      <c:txPr>
        <a:bodyPr/>
        <a:lstStyle/>
        <a:p>
          <a:pPr>
            <a:defRPr sz="105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'Total UA'!$D$5</c:f>
          <c:strCache>
            <c:ptCount val="1"/>
            <c:pt idx="0">
              <c:v>Unidades</c:v>
            </c:pt>
          </c:strCache>
        </c:strRef>
      </c:tx>
      <c:layout>
        <c:manualLayout>
          <c:xMode val="edge"/>
          <c:yMode val="edge"/>
          <c:x val="0.40462405972837362"/>
          <c:y val="4.774895190526103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23982762937195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'Total UA'!$B$3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'Total UA'!$B$6:$B$17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'Total UA'!$D$6:$D$17</c:f>
              <c:numCache>
                <c:formatCode>_-[$PYG]\ * #,##0_-;\-[$PYG]\ * #,##0_-;_-[$PYG]\ * "-"_-;_-@_-</c:formatCode>
                <c:ptCount val="12"/>
                <c:pt idx="0">
                  <c:v>10216</c:v>
                </c:pt>
                <c:pt idx="1">
                  <c:v>9041</c:v>
                </c:pt>
                <c:pt idx="2">
                  <c:v>9069</c:v>
                </c:pt>
                <c:pt idx="3">
                  <c:v>9005</c:v>
                </c:pt>
                <c:pt idx="4">
                  <c:v>9525</c:v>
                </c:pt>
                <c:pt idx="5">
                  <c:v>8859</c:v>
                </c:pt>
                <c:pt idx="6">
                  <c:v>7751</c:v>
                </c:pt>
                <c:pt idx="7">
                  <c:v>10505</c:v>
                </c:pt>
                <c:pt idx="8">
                  <c:v>7926</c:v>
                </c:pt>
                <c:pt idx="9">
                  <c:v>6897</c:v>
                </c:pt>
                <c:pt idx="10">
                  <c:v>9122</c:v>
                </c:pt>
                <c:pt idx="11">
                  <c:v>17314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057088"/>
        <c:axId val="156746880"/>
      </c:areaChart>
      <c:lineChart>
        <c:grouping val="standard"/>
        <c:varyColors val="0"/>
        <c:ser>
          <c:idx val="1"/>
          <c:order val="1"/>
          <c:tx>
            <c:strRef>
              <c:f>'Total UA'!$B$20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'Total UA'!$B$6:$B$17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'Total UA'!$D$23:$D$34</c:f>
              <c:numCache>
                <c:formatCode>_-[$PYG]\ * #,##0_-;\-[$PYG]\ * #,##0_-;_-[$PYG]\ * "-"_-;_-@_-</c:formatCode>
                <c:ptCount val="12"/>
                <c:pt idx="0">
                  <c:v>9062</c:v>
                </c:pt>
                <c:pt idx="1">
                  <c:v>8793</c:v>
                </c:pt>
                <c:pt idx="2">
                  <c:v>8263</c:v>
                </c:pt>
                <c:pt idx="3">
                  <c:v>6828</c:v>
                </c:pt>
                <c:pt idx="4">
                  <c:v>9780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057088"/>
        <c:axId val="156746880"/>
      </c:lineChart>
      <c:catAx>
        <c:axId val="1560570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0"/>
            </a:pPr>
            <a:endParaRPr lang="es-PY"/>
          </a:p>
        </c:txPr>
        <c:crossAx val="156746880"/>
        <c:crosses val="autoZero"/>
        <c:auto val="1"/>
        <c:lblAlgn val="ctr"/>
        <c:lblOffset val="100"/>
        <c:noMultiLvlLbl val="0"/>
      </c:catAx>
      <c:valAx>
        <c:axId val="156746880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156057088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1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'Total UA'!$F$5</c:f>
          <c:strCache>
            <c:ptCount val="1"/>
            <c:pt idx="0">
              <c:v> P.A. </c:v>
            </c:pt>
          </c:strCache>
        </c:strRef>
      </c:tx>
      <c:layout>
        <c:manualLayout>
          <c:xMode val="edge"/>
          <c:yMode val="edge"/>
          <c:x val="0.48944000106431551"/>
          <c:y val="5.7533690502877745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6709745370370384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'Total UA'!$B$3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'Total UA'!$B$6:$B$17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'Total UA'!$F$6:$F$17</c:f>
              <c:numCache>
                <c:formatCode>_-* #,##0.00_-;\-* #,##0.00_-;_-* "-"??_-;_-@_-</c:formatCode>
                <c:ptCount val="12"/>
                <c:pt idx="0">
                  <c:v>2.2890432444544029</c:v>
                </c:pt>
                <c:pt idx="1">
                  <c:v>2.2716080402010048</c:v>
                </c:pt>
                <c:pt idx="2">
                  <c:v>2.225521472392638</c:v>
                </c:pt>
                <c:pt idx="3">
                  <c:v>2.2033276241742108</c:v>
                </c:pt>
                <c:pt idx="4">
                  <c:v>2.1647727272727271</c:v>
                </c:pt>
                <c:pt idx="5">
                  <c:v>2.0645537170822652</c:v>
                </c:pt>
                <c:pt idx="6">
                  <c:v>2.0965647822558831</c:v>
                </c:pt>
                <c:pt idx="7">
                  <c:v>2.1912807676261994</c:v>
                </c:pt>
                <c:pt idx="8">
                  <c:v>2.2333051563820794</c:v>
                </c:pt>
                <c:pt idx="9">
                  <c:v>2.1485981308411213</c:v>
                </c:pt>
                <c:pt idx="10">
                  <c:v>2.326447334863555</c:v>
                </c:pt>
                <c:pt idx="11">
                  <c:v>2.3511678435632808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104192"/>
        <c:axId val="156751488"/>
      </c:areaChart>
      <c:lineChart>
        <c:grouping val="standard"/>
        <c:varyColors val="0"/>
        <c:ser>
          <c:idx val="1"/>
          <c:order val="1"/>
          <c:tx>
            <c:strRef>
              <c:f>'Total UA'!$B$20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'Total UA'!$B$6:$B$17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'Total UA'!$F$23:$F$34</c:f>
              <c:numCache>
                <c:formatCode>_-* #,##0.00_-;\-* #,##0.00_-;_-* "-"??_-;_-@_-</c:formatCode>
                <c:ptCount val="12"/>
                <c:pt idx="0">
                  <c:v>2.0581421757892344</c:v>
                </c:pt>
                <c:pt idx="1">
                  <c:v>2.1213510253317249</c:v>
                </c:pt>
                <c:pt idx="2">
                  <c:v>2.2619764577059951</c:v>
                </c:pt>
                <c:pt idx="3">
                  <c:v>2.1357522677510166</c:v>
                </c:pt>
                <c:pt idx="4">
                  <c:v>2.2071767095463777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104192"/>
        <c:axId val="156751488"/>
      </c:lineChart>
      <c:catAx>
        <c:axId val="1561041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156751488"/>
        <c:crosses val="autoZero"/>
        <c:auto val="1"/>
        <c:lblAlgn val="ctr"/>
        <c:lblOffset val="100"/>
        <c:noMultiLvlLbl val="0"/>
      </c:catAx>
      <c:valAx>
        <c:axId val="15675148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_-* #,##0.00_-;\-* #,##0.00_-;_-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15610419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'Total UA'!$G$5</c:f>
          <c:strCache>
            <c:ptCount val="1"/>
            <c:pt idx="0">
              <c:v>Ticket Promedio</c:v>
            </c:pt>
          </c:strCache>
        </c:strRef>
      </c:tx>
      <c:layout>
        <c:manualLayout>
          <c:xMode val="edge"/>
          <c:yMode val="edge"/>
          <c:x val="0.40304000977234611"/>
          <c:y val="7.152377957127537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400759259259260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'Total UA'!$B$3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'Total UA'!$B$6:$B$17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'Total UA'!$G$6:$G$17</c:f>
              <c:numCache>
                <c:formatCode>_-[$PYG]\ * #,##0_-;\-[$PYG]\ * #,##0_-;_-[$PYG]\ * "-"_-;_-@_-</c:formatCode>
                <c:ptCount val="12"/>
                <c:pt idx="0">
                  <c:v>374947.37350665091</c:v>
                </c:pt>
                <c:pt idx="1">
                  <c:v>413266.97605341708</c:v>
                </c:pt>
                <c:pt idx="2">
                  <c:v>425100.46011958306</c:v>
                </c:pt>
                <c:pt idx="3">
                  <c:v>430326.19852407754</c:v>
                </c:pt>
                <c:pt idx="4">
                  <c:v>482714.41251811356</c:v>
                </c:pt>
                <c:pt idx="5">
                  <c:v>527934.56994439452</c:v>
                </c:pt>
                <c:pt idx="6">
                  <c:v>482792.8878477416</c:v>
                </c:pt>
                <c:pt idx="7">
                  <c:v>412284.61817705381</c:v>
                </c:pt>
                <c:pt idx="8">
                  <c:v>433300.9914351363</c:v>
                </c:pt>
                <c:pt idx="9">
                  <c:v>445948.5808421183</c:v>
                </c:pt>
                <c:pt idx="10">
                  <c:v>420785.16097628069</c:v>
                </c:pt>
                <c:pt idx="11">
                  <c:v>411148.25406651263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6105216"/>
        <c:axId val="156278784"/>
      </c:areaChart>
      <c:lineChart>
        <c:grouping val="standard"/>
        <c:varyColors val="0"/>
        <c:ser>
          <c:idx val="1"/>
          <c:order val="1"/>
          <c:tx>
            <c:strRef>
              <c:f>'Total UA'!$B$20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'Total UA'!$B$6:$B$17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'Total UA'!$G$23:$G$34</c:f>
              <c:numCache>
                <c:formatCode>_-[$PYG]\ * #,##0_-;\-[$PYG]\ * #,##0_-;_-[$PYG]\ * "-"_-;_-@_-</c:formatCode>
                <c:ptCount val="12"/>
                <c:pt idx="0">
                  <c:v>364283.14128080651</c:v>
                </c:pt>
                <c:pt idx="1">
                  <c:v>402739.15491075901</c:v>
                </c:pt>
                <c:pt idx="2">
                  <c:v>448811.29289622226</c:v>
                </c:pt>
                <c:pt idx="3">
                  <c:v>510020.92925770994</c:v>
                </c:pt>
                <c:pt idx="4">
                  <c:v>524899.38882371993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105216"/>
        <c:axId val="156278784"/>
      </c:lineChart>
      <c:catAx>
        <c:axId val="1561052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156278784"/>
        <c:crosses val="autoZero"/>
        <c:auto val="1"/>
        <c:lblAlgn val="ctr"/>
        <c:lblOffset val="100"/>
        <c:noMultiLvlLbl val="0"/>
      </c:catAx>
      <c:valAx>
        <c:axId val="156278784"/>
        <c:scaling>
          <c:orientation val="minMax"/>
        </c:scaling>
        <c:delete val="0"/>
        <c:axPos val="l"/>
        <c:majorGridlines>
          <c:spPr>
            <a:ln w="0"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15610521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PLG!$C$5</c:f>
          <c:strCache>
            <c:ptCount val="1"/>
            <c:pt idx="0">
              <c:v>Venta Neta</c:v>
            </c:pt>
          </c:strCache>
        </c:strRef>
      </c:tx>
      <c:layout>
        <c:manualLayout>
          <c:xMode val="edge"/>
          <c:yMode val="edge"/>
          <c:x val="0.4003630971889991"/>
          <c:y val="3.728013711527598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77978032407407405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PLG!$B$3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PLG!$B$6:$B$17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PLG!$C$6:$C$17</c:f>
              <c:numCache>
                <c:formatCode>_-[$PYG]\ * #,##0_-;\-[$PYG]\ * #,##0_-;_-[$PYG]\ * "-"_-;_-@_-</c:formatCode>
                <c:ptCount val="12"/>
                <c:pt idx="0">
                  <c:v>632003460.81389403</c:v>
                </c:pt>
                <c:pt idx="1">
                  <c:v>615783945.09690106</c:v>
                </c:pt>
                <c:pt idx="2">
                  <c:v>691361387.77670097</c:v>
                </c:pt>
                <c:pt idx="3">
                  <c:v>677096156.830603</c:v>
                </c:pt>
                <c:pt idx="4">
                  <c:v>847870970.79060102</c:v>
                </c:pt>
                <c:pt idx="5">
                  <c:v>837269566.79749894</c:v>
                </c:pt>
                <c:pt idx="6">
                  <c:v>718874461.6085</c:v>
                </c:pt>
                <c:pt idx="7">
                  <c:v>742647949.038499</c:v>
                </c:pt>
                <c:pt idx="8">
                  <c:v>604427066.61479998</c:v>
                </c:pt>
                <c:pt idx="9">
                  <c:v>521844332.84100002</c:v>
                </c:pt>
                <c:pt idx="10">
                  <c:v>581285704.09539998</c:v>
                </c:pt>
                <c:pt idx="11">
                  <c:v>1173183180.8422999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091200"/>
        <c:axId val="206995456"/>
      </c:areaChart>
      <c:lineChart>
        <c:grouping val="standard"/>
        <c:varyColors val="0"/>
        <c:ser>
          <c:idx val="1"/>
          <c:order val="1"/>
          <c:tx>
            <c:strRef>
              <c:f>PLG!$B$20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PLG!$B$6:$B$17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PLG!$C$23:$C$34</c:f>
              <c:numCache>
                <c:formatCode>_-[$PYG]\ * #,##0_-;\-[$PYG]\ * #,##0_-;_-[$PYG]\ * "-"_-;_-@_-</c:formatCode>
                <c:ptCount val="12"/>
                <c:pt idx="0">
                  <c:v>555006602.16549695</c:v>
                </c:pt>
                <c:pt idx="1">
                  <c:v>617607710.22899902</c:v>
                </c:pt>
                <c:pt idx="2">
                  <c:v>686562771.65379798</c:v>
                </c:pt>
                <c:pt idx="3">
                  <c:v>610638043.10429895</c:v>
                </c:pt>
                <c:pt idx="4">
                  <c:v>869797249.15090001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091200"/>
        <c:axId val="206995456"/>
      </c:lineChart>
      <c:catAx>
        <c:axId val="207091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06995456"/>
        <c:crosses val="autoZero"/>
        <c:auto val="1"/>
        <c:lblAlgn val="ctr"/>
        <c:lblOffset val="100"/>
        <c:noMultiLvlLbl val="0"/>
      </c:catAx>
      <c:valAx>
        <c:axId val="206995456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709120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06514730069373"/>
          <c:h val="6.3245392220959665E-2"/>
        </c:manualLayout>
      </c:layout>
      <c:overlay val="0"/>
      <c:txPr>
        <a:bodyPr/>
        <a:lstStyle/>
        <a:p>
          <a:pPr>
            <a:defRPr sz="105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PLG!$D$5</c:f>
          <c:strCache>
            <c:ptCount val="1"/>
            <c:pt idx="0">
              <c:v>Unidades</c:v>
            </c:pt>
          </c:strCache>
        </c:strRef>
      </c:tx>
      <c:layout>
        <c:manualLayout>
          <c:xMode val="edge"/>
          <c:yMode val="edge"/>
          <c:x val="0.40462405972837362"/>
          <c:y val="4.774895190526103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23982762937195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PLG!$B$3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PLG!$B$6:$B$17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PLG!$D$6:$D$17</c:f>
              <c:numCache>
                <c:formatCode>_-* #,##0_-;\-* #,##0_-;_-* "-"??_-;_-@_-</c:formatCode>
                <c:ptCount val="12"/>
                <c:pt idx="0">
                  <c:v>3813</c:v>
                </c:pt>
                <c:pt idx="1">
                  <c:v>3530</c:v>
                </c:pt>
                <c:pt idx="2">
                  <c:v>3817</c:v>
                </c:pt>
                <c:pt idx="3">
                  <c:v>3627</c:v>
                </c:pt>
                <c:pt idx="4">
                  <c:v>3739</c:v>
                </c:pt>
                <c:pt idx="5">
                  <c:v>3313</c:v>
                </c:pt>
                <c:pt idx="6">
                  <c:v>3085</c:v>
                </c:pt>
                <c:pt idx="7">
                  <c:v>3871</c:v>
                </c:pt>
                <c:pt idx="8">
                  <c:v>3175</c:v>
                </c:pt>
                <c:pt idx="9">
                  <c:v>2620</c:v>
                </c:pt>
                <c:pt idx="10">
                  <c:v>3215</c:v>
                </c:pt>
                <c:pt idx="11">
                  <c:v>6886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7092224"/>
        <c:axId val="206997760"/>
      </c:areaChart>
      <c:lineChart>
        <c:grouping val="standard"/>
        <c:varyColors val="0"/>
        <c:ser>
          <c:idx val="1"/>
          <c:order val="1"/>
          <c:tx>
            <c:strRef>
              <c:f>PLG!$B$20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PLG!$B$6:$B$17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PLG!$D$23:$D$34</c:f>
              <c:numCache>
                <c:formatCode>_-* #,##0_-;\-* #,##0_-;_-* "-"??_-;_-@_-</c:formatCode>
                <c:ptCount val="12"/>
                <c:pt idx="0">
                  <c:v>3136</c:v>
                </c:pt>
                <c:pt idx="1">
                  <c:v>3395</c:v>
                </c:pt>
                <c:pt idx="2">
                  <c:v>3665</c:v>
                </c:pt>
                <c:pt idx="3">
                  <c:v>2602</c:v>
                </c:pt>
                <c:pt idx="4">
                  <c:v>3756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7092224"/>
        <c:axId val="206997760"/>
      </c:lineChart>
      <c:catAx>
        <c:axId val="2070922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0"/>
            </a:pPr>
            <a:endParaRPr lang="es-PY"/>
          </a:p>
        </c:txPr>
        <c:crossAx val="206997760"/>
        <c:crosses val="autoZero"/>
        <c:auto val="1"/>
        <c:lblAlgn val="ctr"/>
        <c:lblOffset val="100"/>
        <c:noMultiLvlLbl val="0"/>
      </c:catAx>
      <c:valAx>
        <c:axId val="206997760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709222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1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PLG!$F$5</c:f>
          <c:strCache>
            <c:ptCount val="1"/>
            <c:pt idx="0">
              <c:v> P.A. </c:v>
            </c:pt>
          </c:strCache>
        </c:strRef>
      </c:tx>
      <c:layout>
        <c:manualLayout>
          <c:xMode val="edge"/>
          <c:yMode val="edge"/>
          <c:x val="0.48944000106431551"/>
          <c:y val="5.7533690502877745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6709745370370384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PLG!$B$3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PLG!$B$6:$B$17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PLG!$F$6:$F$17</c:f>
              <c:numCache>
                <c:formatCode>_-* #,##0.00_-;\-* #,##0.00_-;_-* "-"??_-;_-@_-</c:formatCode>
                <c:ptCount val="12"/>
                <c:pt idx="0">
                  <c:v>2.4584139264990328</c:v>
                </c:pt>
                <c:pt idx="1">
                  <c:v>2.6803340926347761</c:v>
                </c:pt>
                <c:pt idx="2">
                  <c:v>2.6580779944289694</c:v>
                </c:pt>
                <c:pt idx="3">
                  <c:v>2.6149963950973323</c:v>
                </c:pt>
                <c:pt idx="4">
                  <c:v>2.3295950155763241</c:v>
                </c:pt>
                <c:pt idx="5">
                  <c:v>2.2660738714090289</c:v>
                </c:pt>
                <c:pt idx="6">
                  <c:v>2.2885756676557865</c:v>
                </c:pt>
                <c:pt idx="7">
                  <c:v>2.2492736780941311</c:v>
                </c:pt>
                <c:pt idx="8">
                  <c:v>2.5729335494327392</c:v>
                </c:pt>
                <c:pt idx="9">
                  <c:v>2.5436893203883497</c:v>
                </c:pt>
                <c:pt idx="10">
                  <c:v>2.388558692421991</c:v>
                </c:pt>
                <c:pt idx="11">
                  <c:v>2.6222391469916224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816256"/>
        <c:axId val="207002368"/>
      </c:areaChart>
      <c:lineChart>
        <c:grouping val="standard"/>
        <c:varyColors val="0"/>
        <c:ser>
          <c:idx val="1"/>
          <c:order val="1"/>
          <c:tx>
            <c:strRef>
              <c:f>PLG!$B$20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PLG!$B$6:$B$17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PLG!$F$23:$F$34</c:f>
              <c:numCache>
                <c:formatCode>_-* #,##0.00_-;\-* #,##0.00_-;_-* "-"??_-;_-@_-</c:formatCode>
                <c:ptCount val="12"/>
                <c:pt idx="0">
                  <c:v>2.1838440111420612</c:v>
                </c:pt>
                <c:pt idx="1">
                  <c:v>2.5487987987987988</c:v>
                </c:pt>
                <c:pt idx="2">
                  <c:v>2.8410852713178296</c:v>
                </c:pt>
                <c:pt idx="3">
                  <c:v>2.3504968383017162</c:v>
                </c:pt>
                <c:pt idx="4">
                  <c:v>2.3652392947103276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816256"/>
        <c:axId val="207002368"/>
      </c:lineChart>
      <c:catAx>
        <c:axId val="2068162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07002368"/>
        <c:crosses val="autoZero"/>
        <c:auto val="1"/>
        <c:lblAlgn val="ctr"/>
        <c:lblOffset val="100"/>
        <c:noMultiLvlLbl val="0"/>
      </c:catAx>
      <c:valAx>
        <c:axId val="20700236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_-* #,##0.00_-;\-* #,##0.00_-;_-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681625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PLG!$G$5</c:f>
          <c:strCache>
            <c:ptCount val="1"/>
            <c:pt idx="0">
              <c:v>Ticket Promedio</c:v>
            </c:pt>
          </c:strCache>
        </c:strRef>
      </c:tx>
      <c:layout>
        <c:manualLayout>
          <c:xMode val="edge"/>
          <c:yMode val="edge"/>
          <c:x val="0.40304000977234611"/>
          <c:y val="7.152377957127537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400759259259260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PLG!$B$3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PLG!$B$6:$B$17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PLG!$G$6:$G$17</c:f>
              <c:numCache>
                <c:formatCode>_-[$PYG]\ * #,##0_-;\-[$PYG]\ * #,##0_-;_-[$PYG]\ * "-"_-;_-@_-</c:formatCode>
                <c:ptCount val="12"/>
                <c:pt idx="0">
                  <c:v>407481.27712049906</c:v>
                </c:pt>
                <c:pt idx="1">
                  <c:v>467565.63788678899</c:v>
                </c:pt>
                <c:pt idx="2">
                  <c:v>481449.43438488926</c:v>
                </c:pt>
                <c:pt idx="3">
                  <c:v>488173.14839985798</c:v>
                </c:pt>
                <c:pt idx="4">
                  <c:v>528268.51762654271</c:v>
                </c:pt>
                <c:pt idx="5">
                  <c:v>572687.80218707176</c:v>
                </c:pt>
                <c:pt idx="6">
                  <c:v>533289.65994695853</c:v>
                </c:pt>
                <c:pt idx="7">
                  <c:v>431521.17898808775</c:v>
                </c:pt>
                <c:pt idx="8">
                  <c:v>489811.23712706647</c:v>
                </c:pt>
                <c:pt idx="9">
                  <c:v>506644.98334077676</c:v>
                </c:pt>
                <c:pt idx="10">
                  <c:v>431861.59293863294</c:v>
                </c:pt>
                <c:pt idx="11">
                  <c:v>446756.73299402132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6816768"/>
        <c:axId val="206742656"/>
      </c:areaChart>
      <c:lineChart>
        <c:grouping val="standard"/>
        <c:varyColors val="0"/>
        <c:ser>
          <c:idx val="1"/>
          <c:order val="1"/>
          <c:tx>
            <c:strRef>
              <c:f>PLG!$B$20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PLG!$B$6:$B$17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PLG!$G$23:$G$34</c:f>
              <c:numCache>
                <c:formatCode>_-[$PYG]\ * #,##0_-;\-[$PYG]\ * #,##0_-;_-[$PYG]\ * "-"_-;_-@_-</c:formatCode>
                <c:ptCount val="12"/>
                <c:pt idx="0">
                  <c:v>386494.84830466355</c:v>
                </c:pt>
                <c:pt idx="1">
                  <c:v>463669.45212387317</c:v>
                </c:pt>
                <c:pt idx="2">
                  <c:v>532219.20283240161</c:v>
                </c:pt>
                <c:pt idx="3">
                  <c:v>551615.21508970088</c:v>
                </c:pt>
                <c:pt idx="4">
                  <c:v>547731.26520837529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816768"/>
        <c:axId val="206742656"/>
      </c:lineChart>
      <c:catAx>
        <c:axId val="2068167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06742656"/>
        <c:crosses val="autoZero"/>
        <c:auto val="1"/>
        <c:lblAlgn val="ctr"/>
        <c:lblOffset val="100"/>
        <c:noMultiLvlLbl val="0"/>
      </c:catAx>
      <c:valAx>
        <c:axId val="206742656"/>
        <c:scaling>
          <c:orientation val="minMax"/>
        </c:scaling>
        <c:delete val="0"/>
        <c:axPos val="l"/>
        <c:majorGridlines>
          <c:spPr>
            <a:ln w="0"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6816768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SOL!$C$5</c:f>
          <c:strCache>
            <c:ptCount val="1"/>
            <c:pt idx="0">
              <c:v>Venta Neta</c:v>
            </c:pt>
          </c:strCache>
        </c:strRef>
      </c:tx>
      <c:layout>
        <c:manualLayout>
          <c:xMode val="edge"/>
          <c:yMode val="edge"/>
          <c:x val="0.4003630971889991"/>
          <c:y val="3.728013711527598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77978032407407405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SOL!$B$3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SOL!$B$6:$B$17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SOL!$C$6:$C$17</c:f>
              <c:numCache>
                <c:formatCode>_-[$PYG]\ * #,##0_-;\-[$PYG]\ * #,##0_-;_-[$PYG]\ * "-"_-;_-@_-</c:formatCode>
                <c:ptCount val="12"/>
                <c:pt idx="0">
                  <c:v>589635945.52109504</c:v>
                </c:pt>
                <c:pt idx="1">
                  <c:v>584893797.77150095</c:v>
                </c:pt>
                <c:pt idx="2">
                  <c:v>641445530.54990005</c:v>
                </c:pt>
                <c:pt idx="3">
                  <c:v>696877615.73030198</c:v>
                </c:pt>
                <c:pt idx="4">
                  <c:v>759571011.96640003</c:v>
                </c:pt>
                <c:pt idx="5">
                  <c:v>816800701.30099905</c:v>
                </c:pt>
                <c:pt idx="6">
                  <c:v>651324097.188501</c:v>
                </c:pt>
                <c:pt idx="7">
                  <c:v>717491405.41099799</c:v>
                </c:pt>
                <c:pt idx="8">
                  <c:v>545793997.01429999</c:v>
                </c:pt>
                <c:pt idx="9">
                  <c:v>516956823.61170101</c:v>
                </c:pt>
                <c:pt idx="10">
                  <c:v>652299365.05479801</c:v>
                </c:pt>
                <c:pt idx="11">
                  <c:v>1107786402.1241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63008"/>
        <c:axId val="207626240"/>
      </c:areaChart>
      <c:lineChart>
        <c:grouping val="standard"/>
        <c:varyColors val="0"/>
        <c:ser>
          <c:idx val="1"/>
          <c:order val="1"/>
          <c:tx>
            <c:strRef>
              <c:f>SOL!$B$20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SOL!$B$6:$B$17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SOL!$C$23:$C$34</c:f>
              <c:numCache>
                <c:formatCode>_-[$PYG]\ * #,##0_-;\-[$PYG]\ * #,##0_-;_-[$PYG]\ * "-"_-;_-@_-</c:formatCode>
                <c:ptCount val="12"/>
                <c:pt idx="0">
                  <c:v>565595261.29379594</c:v>
                </c:pt>
                <c:pt idx="1">
                  <c:v>592194276.20069802</c:v>
                </c:pt>
                <c:pt idx="2">
                  <c:v>542482908.35280097</c:v>
                </c:pt>
                <c:pt idx="3">
                  <c:v>648108604.0869</c:v>
                </c:pt>
                <c:pt idx="4">
                  <c:v>905959990.83900404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563008"/>
        <c:axId val="207626240"/>
      </c:lineChart>
      <c:catAx>
        <c:axId val="2035630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07626240"/>
        <c:crosses val="autoZero"/>
        <c:auto val="1"/>
        <c:lblAlgn val="ctr"/>
        <c:lblOffset val="100"/>
        <c:noMultiLvlLbl val="0"/>
      </c:catAx>
      <c:valAx>
        <c:axId val="207626240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3563008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06514730069373"/>
          <c:h val="6.3245392220959665E-2"/>
        </c:manualLayout>
      </c:layout>
      <c:overlay val="0"/>
      <c:txPr>
        <a:bodyPr/>
        <a:lstStyle/>
        <a:p>
          <a:pPr>
            <a:defRPr sz="105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SOL!$D$5</c:f>
          <c:strCache>
            <c:ptCount val="1"/>
            <c:pt idx="0">
              <c:v>Unidades</c:v>
            </c:pt>
          </c:strCache>
        </c:strRef>
      </c:tx>
      <c:layout>
        <c:manualLayout>
          <c:xMode val="edge"/>
          <c:yMode val="edge"/>
          <c:x val="0.40462405972837362"/>
          <c:y val="4.774895190526103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23982762937195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SOL!$B$3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SOL!$B$6:$B$17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SOL!$D$6:$D$17</c:f>
              <c:numCache>
                <c:formatCode>_-* #,##0_-;\-* #,##0_-;_-* "-"??_-;_-@_-</c:formatCode>
                <c:ptCount val="12"/>
                <c:pt idx="0">
                  <c:v>3605</c:v>
                </c:pt>
                <c:pt idx="1">
                  <c:v>3208</c:v>
                </c:pt>
                <c:pt idx="2">
                  <c:v>3264</c:v>
                </c:pt>
                <c:pt idx="3">
                  <c:v>3444</c:v>
                </c:pt>
                <c:pt idx="4">
                  <c:v>3463</c:v>
                </c:pt>
                <c:pt idx="5">
                  <c:v>3203</c:v>
                </c:pt>
                <c:pt idx="6">
                  <c:v>2890</c:v>
                </c:pt>
                <c:pt idx="7">
                  <c:v>3905</c:v>
                </c:pt>
                <c:pt idx="8">
                  <c:v>2731</c:v>
                </c:pt>
                <c:pt idx="9">
                  <c:v>2475</c:v>
                </c:pt>
                <c:pt idx="10">
                  <c:v>3483</c:v>
                </c:pt>
                <c:pt idx="11">
                  <c:v>6401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64032"/>
        <c:axId val="207628544"/>
      </c:areaChart>
      <c:lineChart>
        <c:grouping val="standard"/>
        <c:varyColors val="0"/>
        <c:ser>
          <c:idx val="1"/>
          <c:order val="1"/>
          <c:tx>
            <c:strRef>
              <c:f>SOL!$B$20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SOL!$B$6:$B$17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SOL!$D$23:$D$34</c:f>
              <c:numCache>
                <c:formatCode>_-* #,##0_-;\-* #,##0_-;_-* "-"??_-;_-@_-</c:formatCode>
                <c:ptCount val="12"/>
                <c:pt idx="0">
                  <c:v>3253</c:v>
                </c:pt>
                <c:pt idx="1">
                  <c:v>3072</c:v>
                </c:pt>
                <c:pt idx="2">
                  <c:v>2745</c:v>
                </c:pt>
                <c:pt idx="3">
                  <c:v>2663</c:v>
                </c:pt>
                <c:pt idx="4">
                  <c:v>3778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564032"/>
        <c:axId val="207628544"/>
      </c:lineChart>
      <c:catAx>
        <c:axId val="203564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0"/>
            </a:pPr>
            <a:endParaRPr lang="es-PY"/>
          </a:p>
        </c:txPr>
        <c:crossAx val="207628544"/>
        <c:crosses val="autoZero"/>
        <c:auto val="1"/>
        <c:lblAlgn val="ctr"/>
        <c:lblOffset val="100"/>
        <c:noMultiLvlLbl val="0"/>
      </c:catAx>
      <c:valAx>
        <c:axId val="207628544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356403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1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SOL!$F$5</c:f>
          <c:strCache>
            <c:ptCount val="1"/>
            <c:pt idx="0">
              <c:v> P.A. </c:v>
            </c:pt>
          </c:strCache>
        </c:strRef>
      </c:tx>
      <c:layout>
        <c:manualLayout>
          <c:xMode val="edge"/>
          <c:yMode val="edge"/>
          <c:x val="0.48944000106431551"/>
          <c:y val="5.7533690502877745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6709745370370384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SOL!$B$3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SOL!$B$6:$B$17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SOL!$F$6:$F$17</c:f>
              <c:numCache>
                <c:formatCode>_-* #,##0.00_-;\-* #,##0.00_-;_-* "-"??_-;_-@_-</c:formatCode>
                <c:ptCount val="12"/>
                <c:pt idx="0">
                  <c:v>2.2787610619469025</c:v>
                </c:pt>
                <c:pt idx="1">
                  <c:v>2.1705006765899864</c:v>
                </c:pt>
                <c:pt idx="2">
                  <c:v>2.0963391136801541</c:v>
                </c:pt>
                <c:pt idx="3">
                  <c:v>2.1115879828326181</c:v>
                </c:pt>
                <c:pt idx="4">
                  <c:v>2.1643750000000002</c:v>
                </c:pt>
                <c:pt idx="5">
                  <c:v>2.0246523388116309</c:v>
                </c:pt>
                <c:pt idx="6">
                  <c:v>2.0761494252873565</c:v>
                </c:pt>
                <c:pt idx="7">
                  <c:v>2.278296382730455</c:v>
                </c:pt>
                <c:pt idx="8">
                  <c:v>2.1402821316614422</c:v>
                </c:pt>
                <c:pt idx="9">
                  <c:v>2.0040485829959516</c:v>
                </c:pt>
                <c:pt idx="10">
                  <c:v>2.3742331288343559</c:v>
                </c:pt>
                <c:pt idx="11">
                  <c:v>2.3733778272154247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65568"/>
        <c:axId val="207633152"/>
      </c:areaChart>
      <c:lineChart>
        <c:grouping val="standard"/>
        <c:varyColors val="0"/>
        <c:ser>
          <c:idx val="1"/>
          <c:order val="1"/>
          <c:tx>
            <c:strRef>
              <c:f>SOL!$B$20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SOL!$B$6:$B$17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SOL!$F$23:$F$34</c:f>
              <c:numCache>
                <c:formatCode>_-* #,##0.00_-;\-* #,##0.00_-;_-* "-"??_-;_-@_-</c:formatCode>
                <c:ptCount val="12"/>
                <c:pt idx="0">
                  <c:v>2.0653968253968253</c:v>
                </c:pt>
                <c:pt idx="1">
                  <c:v>2.0855397148676169</c:v>
                </c:pt>
                <c:pt idx="2">
                  <c:v>2.0811220621683093</c:v>
                </c:pt>
                <c:pt idx="3">
                  <c:v>2.1101426307448494</c:v>
                </c:pt>
                <c:pt idx="4">
                  <c:v>2.2080654587960256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565568"/>
        <c:axId val="207633152"/>
      </c:lineChart>
      <c:catAx>
        <c:axId val="203565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07633152"/>
        <c:crosses val="autoZero"/>
        <c:auto val="1"/>
        <c:lblAlgn val="ctr"/>
        <c:lblOffset val="100"/>
        <c:noMultiLvlLbl val="0"/>
      </c:catAx>
      <c:valAx>
        <c:axId val="207633152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_-* #,##0.00_-;\-* #,##0.00_-;_-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3565568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SOL!$G$5</c:f>
          <c:strCache>
            <c:ptCount val="1"/>
            <c:pt idx="0">
              <c:v>Ticket Promedio</c:v>
            </c:pt>
          </c:strCache>
        </c:strRef>
      </c:tx>
      <c:layout>
        <c:manualLayout>
          <c:xMode val="edge"/>
          <c:yMode val="edge"/>
          <c:x val="0.40304000977234611"/>
          <c:y val="7.152377957127537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400759259259260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SOL!$B$3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SOL!$B$6:$B$17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SOL!$G$6:$G$17</c:f>
              <c:numCache>
                <c:formatCode>_-[$PYG]\ * #,##0_-;\-[$PYG]\ * #,##0_-;_-[$PYG]\ * "-"_-;_-@_-</c:formatCode>
                <c:ptCount val="12"/>
                <c:pt idx="0">
                  <c:v>372715.51550006005</c:v>
                </c:pt>
                <c:pt idx="1">
                  <c:v>395733.2867195541</c:v>
                </c:pt>
                <c:pt idx="2">
                  <c:v>411975.29258182406</c:v>
                </c:pt>
                <c:pt idx="3">
                  <c:v>427270.15066235565</c:v>
                </c:pt>
                <c:pt idx="4">
                  <c:v>474731.88247900008</c:v>
                </c:pt>
                <c:pt idx="5">
                  <c:v>516308.91359102342</c:v>
                </c:pt>
                <c:pt idx="6">
                  <c:v>467905.24223311857</c:v>
                </c:pt>
                <c:pt idx="7">
                  <c:v>418606.420893231</c:v>
                </c:pt>
                <c:pt idx="8">
                  <c:v>427738.24217421631</c:v>
                </c:pt>
                <c:pt idx="9">
                  <c:v>418588.52114307781</c:v>
                </c:pt>
                <c:pt idx="10">
                  <c:v>444648.51060313429</c:v>
                </c:pt>
                <c:pt idx="11">
                  <c:v>410747.64631965145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66592"/>
        <c:axId val="208225408"/>
      </c:areaChart>
      <c:lineChart>
        <c:grouping val="standard"/>
        <c:varyColors val="0"/>
        <c:ser>
          <c:idx val="1"/>
          <c:order val="1"/>
          <c:tx>
            <c:strRef>
              <c:f>SOL!$B$20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SOL!$B$6:$B$17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SOL!$G$23:$G$34</c:f>
              <c:numCache>
                <c:formatCode>_-[$PYG]\ * #,##0_-;\-[$PYG]\ * #,##0_-;_-[$PYG]\ * "-"_-;_-@_-</c:formatCode>
                <c:ptCount val="12"/>
                <c:pt idx="0">
                  <c:v>359108.1024087593</c:v>
                </c:pt>
                <c:pt idx="1">
                  <c:v>402032.77406700474</c:v>
                </c:pt>
                <c:pt idx="2">
                  <c:v>411283.47866019787</c:v>
                </c:pt>
                <c:pt idx="3">
                  <c:v>513556.73857916001</c:v>
                </c:pt>
                <c:pt idx="4">
                  <c:v>529491.52006955224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3566592"/>
        <c:axId val="208225408"/>
      </c:lineChart>
      <c:catAx>
        <c:axId val="203566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08225408"/>
        <c:crosses val="autoZero"/>
        <c:auto val="1"/>
        <c:lblAlgn val="ctr"/>
        <c:lblOffset val="100"/>
        <c:noMultiLvlLbl val="0"/>
      </c:catAx>
      <c:valAx>
        <c:axId val="208225408"/>
        <c:scaling>
          <c:orientation val="minMax"/>
        </c:scaling>
        <c:delete val="0"/>
        <c:axPos val="l"/>
        <c:majorGridlines>
          <c:spPr>
            <a:ln w="0"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356659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Mcal.!$C$5</c:f>
          <c:strCache>
            <c:ptCount val="1"/>
            <c:pt idx="0">
              <c:v>Venta Neta</c:v>
            </c:pt>
          </c:strCache>
        </c:strRef>
      </c:tx>
      <c:layout>
        <c:manualLayout>
          <c:xMode val="edge"/>
          <c:yMode val="edge"/>
          <c:x val="0.4003630971889991"/>
          <c:y val="3.728013711527598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77978032407407405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Mcal.!$B$3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Mcal.!$B$6:$B$17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Mcal.!$C$6:$C$17</c:f>
              <c:numCache>
                <c:formatCode>_-[$PYG]\ * #,##0_-;\-[$PYG]\ * #,##0_-;_-[$PYG]\ * "-"_-;_-@_-</c:formatCode>
                <c:ptCount val="12"/>
                <c:pt idx="0">
                  <c:v>451750721.62519401</c:v>
                </c:pt>
                <c:pt idx="1">
                  <c:v>444124821.82419801</c:v>
                </c:pt>
                <c:pt idx="2">
                  <c:v>399477456.66070002</c:v>
                </c:pt>
                <c:pt idx="3">
                  <c:v>384769400.80699998</c:v>
                </c:pt>
                <c:pt idx="4">
                  <c:v>516501432.32269901</c:v>
                </c:pt>
                <c:pt idx="5">
                  <c:v>611296971.53289902</c:v>
                </c:pt>
                <c:pt idx="6">
                  <c:v>414686747.57609999</c:v>
                </c:pt>
                <c:pt idx="7">
                  <c:v>516353105.091299</c:v>
                </c:pt>
                <c:pt idx="8">
                  <c:v>387564154.974199</c:v>
                </c:pt>
                <c:pt idx="9">
                  <c:v>392693788.05049902</c:v>
                </c:pt>
                <c:pt idx="10">
                  <c:v>416313547.037799</c:v>
                </c:pt>
                <c:pt idx="11">
                  <c:v>746726159.97939897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50080"/>
        <c:axId val="208674816"/>
      </c:areaChart>
      <c:lineChart>
        <c:grouping val="standard"/>
        <c:varyColors val="0"/>
        <c:ser>
          <c:idx val="1"/>
          <c:order val="1"/>
          <c:tx>
            <c:strRef>
              <c:f>Mcal.!$B$20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Mcal.!$B$6:$B$17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Mcal.!$C$23:$C$34</c:f>
              <c:numCache>
                <c:formatCode>_-[$PYG]\ * #,##0_-;\-[$PYG]\ * #,##0_-;_-[$PYG]\ * "-"_-;_-@_-</c:formatCode>
                <c:ptCount val="12"/>
                <c:pt idx="0">
                  <c:v>483336807.60009801</c:v>
                </c:pt>
                <c:pt idx="1">
                  <c:v>459551810.67539901</c:v>
                </c:pt>
                <c:pt idx="2">
                  <c:v>410461972.94330102</c:v>
                </c:pt>
                <c:pt idx="3">
                  <c:v>371790263.64569998</c:v>
                </c:pt>
                <c:pt idx="4">
                  <c:v>550071951.88799906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750080"/>
        <c:axId val="208674816"/>
      </c:lineChart>
      <c:catAx>
        <c:axId val="2087500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08674816"/>
        <c:crosses val="autoZero"/>
        <c:auto val="1"/>
        <c:lblAlgn val="ctr"/>
        <c:lblOffset val="100"/>
        <c:noMultiLvlLbl val="0"/>
      </c:catAx>
      <c:valAx>
        <c:axId val="208674816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875008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06514730069373"/>
          <c:h val="6.3245392220959665E-2"/>
        </c:manualLayout>
      </c:layout>
      <c:overlay val="0"/>
      <c:txPr>
        <a:bodyPr/>
        <a:lstStyle/>
        <a:p>
          <a:pPr>
            <a:defRPr sz="105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Mcal.!$D$5</c:f>
          <c:strCache>
            <c:ptCount val="1"/>
            <c:pt idx="0">
              <c:v>Unidades</c:v>
            </c:pt>
          </c:strCache>
        </c:strRef>
      </c:tx>
      <c:layout>
        <c:manualLayout>
          <c:xMode val="edge"/>
          <c:yMode val="edge"/>
          <c:x val="0.40462405972837362"/>
          <c:y val="4.774895190526103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23982762937195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Mcal.!$B$3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Mcal.!$B$6:$B$17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Mcal.!$D$6:$D$17</c:f>
              <c:numCache>
                <c:formatCode>_-* #,##0_-;\-* #,##0_-;_-* "-"??_-;_-@_-</c:formatCode>
                <c:ptCount val="12"/>
                <c:pt idx="0">
                  <c:v>2798</c:v>
                </c:pt>
                <c:pt idx="1">
                  <c:v>2303</c:v>
                </c:pt>
                <c:pt idx="2">
                  <c:v>1988</c:v>
                </c:pt>
                <c:pt idx="3">
                  <c:v>1934</c:v>
                </c:pt>
                <c:pt idx="4">
                  <c:v>2323</c:v>
                </c:pt>
                <c:pt idx="5">
                  <c:v>2343</c:v>
                </c:pt>
                <c:pt idx="6">
                  <c:v>1776</c:v>
                </c:pt>
                <c:pt idx="7">
                  <c:v>2729</c:v>
                </c:pt>
                <c:pt idx="8">
                  <c:v>2020</c:v>
                </c:pt>
                <c:pt idx="9">
                  <c:v>1802</c:v>
                </c:pt>
                <c:pt idx="10">
                  <c:v>2424</c:v>
                </c:pt>
                <c:pt idx="11">
                  <c:v>4027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751104"/>
        <c:axId val="208677120"/>
      </c:areaChart>
      <c:lineChart>
        <c:grouping val="standard"/>
        <c:varyColors val="0"/>
        <c:ser>
          <c:idx val="1"/>
          <c:order val="1"/>
          <c:tx>
            <c:strRef>
              <c:f>Mcal.!$B$20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Mcal.!$B$6:$B$17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Mcal.!$D$23:$D$34</c:f>
              <c:numCache>
                <c:formatCode>_-* #,##0_-;\-* #,##0_-;_-* "-"??_-;_-@_-</c:formatCode>
                <c:ptCount val="12"/>
                <c:pt idx="0">
                  <c:v>2673</c:v>
                </c:pt>
                <c:pt idx="1">
                  <c:v>2326</c:v>
                </c:pt>
                <c:pt idx="2">
                  <c:v>1853</c:v>
                </c:pt>
                <c:pt idx="3">
                  <c:v>1563</c:v>
                </c:pt>
                <c:pt idx="4">
                  <c:v>2246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751104"/>
        <c:axId val="208677120"/>
      </c:lineChart>
      <c:catAx>
        <c:axId val="2087511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0"/>
            </a:pPr>
            <a:endParaRPr lang="es-PY"/>
          </a:p>
        </c:txPr>
        <c:crossAx val="208677120"/>
        <c:crosses val="autoZero"/>
        <c:auto val="1"/>
        <c:lblAlgn val="ctr"/>
        <c:lblOffset val="100"/>
        <c:noMultiLvlLbl val="0"/>
      </c:catAx>
      <c:valAx>
        <c:axId val="208677120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875110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1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Mcal.!$F$5</c:f>
          <c:strCache>
            <c:ptCount val="1"/>
            <c:pt idx="0">
              <c:v> P.A. </c:v>
            </c:pt>
          </c:strCache>
        </c:strRef>
      </c:tx>
      <c:layout>
        <c:manualLayout>
          <c:xMode val="edge"/>
          <c:yMode val="edge"/>
          <c:x val="0.48944000106431551"/>
          <c:y val="5.7533690502877745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6709745370370384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Mcal.!$B$3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Mcal.!$B$6:$B$17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Mcal.!$F$6:$F$17</c:f>
              <c:numCache>
                <c:formatCode>_-* #,##0.00_-;\-* #,##0.00_-;_-* "-"??_-;_-@_-</c:formatCode>
                <c:ptCount val="12"/>
                <c:pt idx="0">
                  <c:v>2.1037593984962406</c:v>
                </c:pt>
                <c:pt idx="1">
                  <c:v>1.9434599156118144</c:v>
                </c:pt>
                <c:pt idx="2">
                  <c:v>1.8373382624768946</c:v>
                </c:pt>
                <c:pt idx="3">
                  <c:v>1.8091674462114125</c:v>
                </c:pt>
                <c:pt idx="4">
                  <c:v>1.9439330543933055</c:v>
                </c:pt>
                <c:pt idx="5">
                  <c:v>1.8789093825180434</c:v>
                </c:pt>
                <c:pt idx="6">
                  <c:v>1.8557993730407523</c:v>
                </c:pt>
                <c:pt idx="7">
                  <c:v>2.008094186902134</c:v>
                </c:pt>
                <c:pt idx="8">
                  <c:v>1.944177093358999</c:v>
                </c:pt>
                <c:pt idx="9">
                  <c:v>1.9068783068783068</c:v>
                </c:pt>
                <c:pt idx="10">
                  <c:v>2.1877256317689531</c:v>
                </c:pt>
                <c:pt idx="11">
                  <c:v>1.9730524252817248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634880"/>
        <c:axId val="208680576"/>
      </c:areaChart>
      <c:lineChart>
        <c:grouping val="standard"/>
        <c:varyColors val="0"/>
        <c:ser>
          <c:idx val="1"/>
          <c:order val="1"/>
          <c:tx>
            <c:strRef>
              <c:f>Mcal.!$B$20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Mcal.!$B$6:$B$17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Mcal.!$F$23:$F$34</c:f>
              <c:numCache>
                <c:formatCode>_-* #,##0.00_-;\-* #,##0.00_-;_-* "-"??_-;_-@_-</c:formatCode>
                <c:ptCount val="12"/>
                <c:pt idx="0">
                  <c:v>1.9202586206896552</c:v>
                </c:pt>
                <c:pt idx="1">
                  <c:v>1.7358208955223882</c:v>
                </c:pt>
                <c:pt idx="2">
                  <c:v>1.774904214559387</c:v>
                </c:pt>
                <c:pt idx="3">
                  <c:v>1.8876811594202898</c:v>
                </c:pt>
                <c:pt idx="4">
                  <c:v>1.9840989399293287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634880"/>
        <c:axId val="208680576"/>
      </c:lineChart>
      <c:catAx>
        <c:axId val="208634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08680576"/>
        <c:crosses val="autoZero"/>
        <c:auto val="1"/>
        <c:lblAlgn val="ctr"/>
        <c:lblOffset val="100"/>
        <c:noMultiLvlLbl val="0"/>
      </c:catAx>
      <c:valAx>
        <c:axId val="208680576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_-* #,##0.00_-;\-* #,##0.00_-;_-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863488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Mcal.!$G$5</c:f>
          <c:strCache>
            <c:ptCount val="1"/>
            <c:pt idx="0">
              <c:v>Ticket Promedio</c:v>
            </c:pt>
          </c:strCache>
        </c:strRef>
      </c:tx>
      <c:layout>
        <c:manualLayout>
          <c:xMode val="edge"/>
          <c:yMode val="edge"/>
          <c:x val="0.40304000977234611"/>
          <c:y val="7.152377957127537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400759259259260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Mcal.!$B$3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Mcal.!$B$6:$B$17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Mcal.!$G$6:$G$17</c:f>
              <c:numCache>
                <c:formatCode>_-[$PYG]\ * #,##0_-;\-[$PYG]\ * #,##0_-;_-[$PYG]\ * "-"_-;_-@_-</c:formatCode>
                <c:ptCount val="12"/>
                <c:pt idx="0">
                  <c:v>339662.19671067217</c:v>
                </c:pt>
                <c:pt idx="1">
                  <c:v>374788.87917653838</c:v>
                </c:pt>
                <c:pt idx="2">
                  <c:v>369202.82500988909</c:v>
                </c:pt>
                <c:pt idx="3">
                  <c:v>359933.95772404113</c:v>
                </c:pt>
                <c:pt idx="4">
                  <c:v>432218.77181815816</c:v>
                </c:pt>
                <c:pt idx="5">
                  <c:v>490214.09104482684</c:v>
                </c:pt>
                <c:pt idx="6">
                  <c:v>433319.48545047018</c:v>
                </c:pt>
                <c:pt idx="7">
                  <c:v>379950.77637328848</c:v>
                </c:pt>
                <c:pt idx="8">
                  <c:v>373016.51104350243</c:v>
                </c:pt>
                <c:pt idx="9">
                  <c:v>415548.98206402012</c:v>
                </c:pt>
                <c:pt idx="10">
                  <c:v>375734.2482290605</c:v>
                </c:pt>
                <c:pt idx="11">
                  <c:v>365862.8907297398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8635392"/>
        <c:axId val="246071296"/>
      </c:areaChart>
      <c:lineChart>
        <c:grouping val="standard"/>
        <c:varyColors val="0"/>
        <c:ser>
          <c:idx val="1"/>
          <c:order val="1"/>
          <c:tx>
            <c:strRef>
              <c:f>Mcal.!$B$20</c:f>
              <c:strCache>
                <c:ptCount val="1"/>
                <c:pt idx="0">
                  <c:v>2019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Mcal.!$B$6:$B$17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Mcal.!$G$23:$G$34</c:f>
              <c:numCache>
                <c:formatCode>_-[$PYG]\ * #,##0_-;\-[$PYG]\ * #,##0_-;_-[$PYG]\ * "-"_-;_-@_-</c:formatCode>
                <c:ptCount val="12"/>
                <c:pt idx="0">
                  <c:v>347224.71810351871</c:v>
                </c:pt>
                <c:pt idx="1">
                  <c:v>342949.11244432762</c:v>
                </c:pt>
                <c:pt idx="2">
                  <c:v>393162.80933266378</c:v>
                </c:pt>
                <c:pt idx="3">
                  <c:v>449022.05754311592</c:v>
                </c:pt>
                <c:pt idx="4">
                  <c:v>485929.28612014052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635392"/>
        <c:axId val="246071296"/>
      </c:lineChart>
      <c:catAx>
        <c:axId val="2086353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6071296"/>
        <c:crosses val="autoZero"/>
        <c:auto val="1"/>
        <c:lblAlgn val="ctr"/>
        <c:lblOffset val="100"/>
        <c:noMultiLvlLbl val="0"/>
      </c:catAx>
      <c:valAx>
        <c:axId val="246071296"/>
        <c:scaling>
          <c:orientation val="minMax"/>
        </c:scaling>
        <c:delete val="0"/>
        <c:axPos val="l"/>
        <c:majorGridlines>
          <c:spPr>
            <a:ln w="0"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08635392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Lazos!$C$8</c:f>
          <c:strCache>
            <c:ptCount val="1"/>
            <c:pt idx="0">
              <c:v>Facturación con IVA</c:v>
            </c:pt>
          </c:strCache>
        </c:strRef>
      </c:tx>
      <c:layout>
        <c:manualLayout>
          <c:xMode val="edge"/>
          <c:yMode val="edge"/>
          <c:x val="0.4003630971889991"/>
          <c:y val="3.728013711527598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77978032407407405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Lazos!$B$6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Lazos!$C$9:$C$20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510144"/>
        <c:axId val="246078208"/>
      </c:areaChart>
      <c:lineChart>
        <c:grouping val="standard"/>
        <c:varyColors val="0"/>
        <c:ser>
          <c:idx val="1"/>
          <c:order val="1"/>
          <c:tx>
            <c:strRef>
              <c:f>Lazos!$B$23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Lazos!$C$26:$C$37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510144"/>
        <c:axId val="246078208"/>
      </c:lineChart>
      <c:catAx>
        <c:axId val="245510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6078208"/>
        <c:crosses val="autoZero"/>
        <c:auto val="1"/>
        <c:lblAlgn val="ctr"/>
        <c:lblOffset val="100"/>
        <c:noMultiLvlLbl val="0"/>
      </c:catAx>
      <c:valAx>
        <c:axId val="24607820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4551014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06514730069373"/>
          <c:h val="6.3245392220959665E-2"/>
        </c:manualLayout>
      </c:layout>
      <c:overlay val="0"/>
      <c:txPr>
        <a:bodyPr/>
        <a:lstStyle/>
        <a:p>
          <a:pPr>
            <a:defRPr sz="105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Lazos!$D$8</c:f>
          <c:strCache>
            <c:ptCount val="1"/>
            <c:pt idx="0">
              <c:v>Prendas</c:v>
            </c:pt>
          </c:strCache>
        </c:strRef>
      </c:tx>
      <c:layout>
        <c:manualLayout>
          <c:xMode val="edge"/>
          <c:yMode val="edge"/>
          <c:x val="0.40462405972837362"/>
          <c:y val="4.774895190526103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23982762937195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Lazos!$B$6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Lazos!$D$9:$D$20</c:f>
              <c:numCache>
                <c:formatCode>_-* #,##0_-;\-* #,##0_-;_-*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511168"/>
        <c:axId val="245384320"/>
      </c:areaChart>
      <c:lineChart>
        <c:grouping val="standard"/>
        <c:varyColors val="0"/>
        <c:ser>
          <c:idx val="1"/>
          <c:order val="1"/>
          <c:tx>
            <c:strRef>
              <c:f>Lazos!$B$23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Lazos!$D$26:$D$37</c:f>
              <c:numCache>
                <c:formatCode>_-* #,##0_-;\-* #,##0_-;_-*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511168"/>
        <c:axId val="245384320"/>
      </c:lineChart>
      <c:catAx>
        <c:axId val="2455111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0"/>
            </a:pPr>
            <a:endParaRPr lang="es-PY"/>
          </a:p>
        </c:txPr>
        <c:crossAx val="245384320"/>
        <c:crosses val="autoZero"/>
        <c:auto val="1"/>
        <c:lblAlgn val="ctr"/>
        <c:lblOffset val="100"/>
        <c:noMultiLvlLbl val="0"/>
      </c:catAx>
      <c:valAx>
        <c:axId val="245384320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45511168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1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Lazos!$E$8</c:f>
          <c:strCache>
            <c:ptCount val="1"/>
            <c:pt idx="0">
              <c:v>Clientes Atendidos</c:v>
            </c:pt>
          </c:strCache>
        </c:strRef>
      </c:tx>
      <c:layout>
        <c:manualLayout>
          <c:xMode val="edge"/>
          <c:yMode val="edge"/>
          <c:x val="0.31664001848037604"/>
          <c:y val="5.4036168235778184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900833333333348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Lazos!$B$6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Lazos!$E$9:$E$20</c:f>
              <c:numCache>
                <c:formatCode>_-* #,##0_-;\-* #,##0_-;_-*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58-4839-B689-F5B83DC5D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511680"/>
        <c:axId val="245386624"/>
      </c:areaChart>
      <c:lineChart>
        <c:grouping val="standard"/>
        <c:varyColors val="0"/>
        <c:ser>
          <c:idx val="1"/>
          <c:order val="1"/>
          <c:tx>
            <c:strRef>
              <c:f>Lazos!$B$23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Lazos!$E$26:$E$37</c:f>
              <c:numCache>
                <c:formatCode>_-* #,##0_-;\-* #,##0_-;_-*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58-4839-B689-F5B83DC5D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511680"/>
        <c:axId val="245386624"/>
      </c:lineChart>
      <c:catAx>
        <c:axId val="2455116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5386624"/>
        <c:crosses val="autoZero"/>
        <c:auto val="1"/>
        <c:lblAlgn val="ctr"/>
        <c:lblOffset val="100"/>
        <c:noMultiLvlLbl val="0"/>
      </c:catAx>
      <c:valAx>
        <c:axId val="245386624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2"/>
                </a:solidFill>
              </a:defRPr>
            </a:pPr>
            <a:endParaRPr lang="es-PY"/>
          </a:p>
        </c:txPr>
        <c:crossAx val="24551168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Lazos!$F$8</c:f>
          <c:strCache>
            <c:ptCount val="1"/>
            <c:pt idx="0">
              <c:v> P.A. </c:v>
            </c:pt>
          </c:strCache>
        </c:strRef>
      </c:tx>
      <c:layout>
        <c:manualLayout>
          <c:xMode val="edge"/>
          <c:yMode val="edge"/>
          <c:x val="0.48944000106431551"/>
          <c:y val="5.7533690502877745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6709745370370384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Lazos!$B$6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Lazos!$F$9:$F$20</c:f>
              <c:numCache>
                <c:formatCode>_-* #,##0.00_-;\-* #,##0.00_-;_-*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512704"/>
        <c:axId val="245388928"/>
      </c:areaChart>
      <c:lineChart>
        <c:grouping val="standard"/>
        <c:varyColors val="0"/>
        <c:ser>
          <c:idx val="1"/>
          <c:order val="1"/>
          <c:tx>
            <c:strRef>
              <c:f>Lazos!$B$23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Lazos!$F$26:$F$37</c:f>
              <c:numCache>
                <c:formatCode>_-* #,##0.00_-;\-* #,##0.00_-;_-*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512704"/>
        <c:axId val="245388928"/>
      </c:lineChart>
      <c:catAx>
        <c:axId val="2455127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5388928"/>
        <c:crosses val="autoZero"/>
        <c:auto val="1"/>
        <c:lblAlgn val="ctr"/>
        <c:lblOffset val="100"/>
        <c:noMultiLvlLbl val="0"/>
      </c:catAx>
      <c:valAx>
        <c:axId val="24538892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_-* #,##0.00_-;\-* #,##0.00_-;_-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4551270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Lazos!$G$8</c:f>
          <c:strCache>
            <c:ptCount val="1"/>
            <c:pt idx="0">
              <c:v>Ticket Promedio</c:v>
            </c:pt>
          </c:strCache>
        </c:strRef>
      </c:tx>
      <c:layout>
        <c:manualLayout>
          <c:xMode val="edge"/>
          <c:yMode val="edge"/>
          <c:x val="0.40304000977234611"/>
          <c:y val="7.152377957127537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400759259259260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Lazos!$B$6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Lazos!$G$9:$G$20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5513728"/>
        <c:axId val="246882304"/>
      </c:areaChart>
      <c:lineChart>
        <c:grouping val="standard"/>
        <c:varyColors val="0"/>
        <c:ser>
          <c:idx val="1"/>
          <c:order val="1"/>
          <c:tx>
            <c:strRef>
              <c:f>Lazos!$B$23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Lazos!$G$26:$G$37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5513728"/>
        <c:axId val="246882304"/>
      </c:lineChart>
      <c:catAx>
        <c:axId val="2455137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6882304"/>
        <c:crosses val="autoZero"/>
        <c:auto val="1"/>
        <c:lblAlgn val="ctr"/>
        <c:lblOffset val="100"/>
        <c:noMultiLvlLbl val="0"/>
      </c:catAx>
      <c:valAx>
        <c:axId val="246882304"/>
        <c:scaling>
          <c:orientation val="minMax"/>
        </c:scaling>
        <c:delete val="0"/>
        <c:axPos val="l"/>
        <c:majorGridlines>
          <c:spPr>
            <a:ln w="0"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45513728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Lazos!$H$8</c:f>
          <c:strCache>
            <c:ptCount val="1"/>
            <c:pt idx="0">
              <c:v>Precio Promedio</c:v>
            </c:pt>
          </c:strCache>
        </c:strRef>
      </c:tx>
      <c:layout>
        <c:manualLayout>
          <c:xMode val="edge"/>
          <c:yMode val="edge"/>
          <c:x val="0.42416000764371581"/>
          <c:y val="7.8518824105474283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942847222222218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Lazos!$B$6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Lazos!$H$9:$H$20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66-40D7-8532-4EE8183E7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489600"/>
        <c:axId val="246884608"/>
      </c:areaChart>
      <c:lineChart>
        <c:grouping val="standard"/>
        <c:varyColors val="0"/>
        <c:ser>
          <c:idx val="1"/>
          <c:order val="1"/>
          <c:tx>
            <c:strRef>
              <c:f>Lazos!$B$23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Lazos!$B$9:$B$20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Lazos!$H$26:$H$37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66-40D7-8532-4EE8183E7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489600"/>
        <c:axId val="246884608"/>
      </c:lineChart>
      <c:catAx>
        <c:axId val="2464896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6884608"/>
        <c:crosses val="autoZero"/>
        <c:auto val="1"/>
        <c:lblAlgn val="ctr"/>
        <c:lblOffset val="100"/>
        <c:noMultiLvlLbl val="0"/>
      </c:catAx>
      <c:valAx>
        <c:axId val="24688460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2"/>
                </a:solidFill>
              </a:defRPr>
            </a:pPr>
            <a:endParaRPr lang="es-PY"/>
          </a:p>
        </c:txPr>
        <c:crossAx val="24648960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Variación del cambio</a:t>
            </a:r>
          </a:p>
        </c:rich>
      </c:tx>
      <c:layout>
        <c:manualLayout>
          <c:xMode val="edge"/>
          <c:yMode val="edge"/>
          <c:x val="0.32876405696318217"/>
          <c:y val="2.08099324004912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ln>
                <a:noFill/>
              </a:ln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870518007147771"/>
          <c:y val="0.2457088779958303"/>
          <c:w val="0.84187743161983886"/>
          <c:h val="0.4534656320689250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Lazos!$B$23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77000"/>
                    <a:tint val="50000"/>
                    <a:satMod val="300000"/>
                  </a:schemeClr>
                </a:gs>
                <a:gs pos="35000">
                  <a:schemeClr val="accent2">
                    <a:tint val="77000"/>
                    <a:tint val="37000"/>
                    <a:satMod val="300000"/>
                  </a:schemeClr>
                </a:gs>
                <a:gs pos="100000">
                  <a:schemeClr val="accent2">
                    <a:tint val="77000"/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tint val="77000"/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Lazos!$B$43:$B$54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Lazos!$J$43:$J$54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8B-4698-A189-E95E360DC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6490624"/>
        <c:axId val="246886912"/>
      </c:barChart>
      <c:catAx>
        <c:axId val="24649062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246886912"/>
        <c:crosses val="autoZero"/>
        <c:auto val="1"/>
        <c:lblAlgn val="ctr"/>
        <c:lblOffset val="100"/>
        <c:noMultiLvlLbl val="0"/>
      </c:catAx>
      <c:valAx>
        <c:axId val="246886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2464906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</a:defRPr>
      </a:pPr>
      <a:endParaRPr lang="es-PY"/>
    </a:p>
  </c:tx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'HS Mariano'!$C$8</c:f>
          <c:strCache>
            <c:ptCount val="1"/>
            <c:pt idx="0">
              <c:v>Facturación con IVA</c:v>
            </c:pt>
          </c:strCache>
        </c:strRef>
      </c:tx>
      <c:layout>
        <c:manualLayout>
          <c:xMode val="edge"/>
          <c:yMode val="edge"/>
          <c:x val="0.4003630971889991"/>
          <c:y val="3.728013711527598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77978032407407405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'HS Mariano'!$B$6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Mariano'!$C$9:$C$20</c:f>
              <c:numCache>
                <c:formatCode>_-[$PYG]\ * #,##0_-;\-[$PYG]\ * #,##0_-;_-[$PYG]\ * "-"_-;_-@_-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191616"/>
        <c:axId val="246889216"/>
      </c:areaChart>
      <c:lineChart>
        <c:grouping val="standard"/>
        <c:varyColors val="0"/>
        <c:ser>
          <c:idx val="1"/>
          <c:order val="1"/>
          <c:tx>
            <c:strRef>
              <c:f>'HS Mariano'!$B$23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Mariano'!$C$26:$C$37</c:f>
              <c:numCache>
                <c:formatCode>_-[$PYG]\ * #,##0_-;\-[$PYG]\ * #,##0_-;_-[$PYG]\ * "-"_-;_-@_-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18-4C01-9F6A-1191DEC39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191616"/>
        <c:axId val="246889216"/>
      </c:lineChart>
      <c:catAx>
        <c:axId val="2461916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6889216"/>
        <c:crosses val="autoZero"/>
        <c:auto val="1"/>
        <c:lblAlgn val="ctr"/>
        <c:lblOffset val="100"/>
        <c:noMultiLvlLbl val="0"/>
      </c:catAx>
      <c:valAx>
        <c:axId val="246889216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4619161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06514730069373"/>
          <c:h val="6.3245392220959665E-2"/>
        </c:manualLayout>
      </c:layout>
      <c:overlay val="0"/>
      <c:txPr>
        <a:bodyPr/>
        <a:lstStyle/>
        <a:p>
          <a:pPr>
            <a:defRPr sz="105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'HS Mariano'!$D$8</c:f>
          <c:strCache>
            <c:ptCount val="1"/>
            <c:pt idx="0">
              <c:v>Prendas</c:v>
            </c:pt>
          </c:strCache>
        </c:strRef>
      </c:tx>
      <c:layout>
        <c:manualLayout>
          <c:xMode val="edge"/>
          <c:yMode val="edge"/>
          <c:x val="0.40462405972837362"/>
          <c:y val="4.7748951905261031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23982762937195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'HS Mariano'!$B$6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Mariano'!$D$9:$D$20</c:f>
              <c:numCache>
                <c:formatCode>_-* #,##0_-;\-* #,##0_-;_-* "-"??_-;_-@_-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192640"/>
        <c:axId val="130606208"/>
      </c:areaChart>
      <c:lineChart>
        <c:grouping val="standard"/>
        <c:varyColors val="0"/>
        <c:ser>
          <c:idx val="1"/>
          <c:order val="1"/>
          <c:tx>
            <c:strRef>
              <c:f>'HS Mariano'!$B$23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Mariano'!$D$26:$D$37</c:f>
              <c:numCache>
                <c:formatCode>_-* #,##0_-;\-* #,##0_-;_-* "-"??_-;_-@_-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E1-4FF2-8442-2B6BE88CA9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192640"/>
        <c:axId val="130606208"/>
      </c:lineChart>
      <c:catAx>
        <c:axId val="246192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0"/>
            </a:pPr>
            <a:endParaRPr lang="es-PY"/>
          </a:p>
        </c:txPr>
        <c:crossAx val="130606208"/>
        <c:crosses val="autoZero"/>
        <c:auto val="1"/>
        <c:lblAlgn val="ctr"/>
        <c:lblOffset val="100"/>
        <c:noMultiLvlLbl val="0"/>
      </c:catAx>
      <c:valAx>
        <c:axId val="13060620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4619264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1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'HS Mariano'!$E$8</c:f>
          <c:strCache>
            <c:ptCount val="1"/>
            <c:pt idx="0">
              <c:v>Clientes Atendidos</c:v>
            </c:pt>
          </c:strCache>
        </c:strRef>
      </c:tx>
      <c:layout>
        <c:manualLayout>
          <c:xMode val="edge"/>
          <c:yMode val="edge"/>
          <c:x val="0.31664001848037604"/>
          <c:y val="5.4036168235778184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900833333333348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'HS Mariano'!$B$6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Mariano'!$E$9:$E$20</c:f>
              <c:numCache>
                <c:formatCode>_-* #,##0_-;\-* #,##0_-;_-* "-"??_-;_-@_-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C758-4839-B689-F5B83DC5D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193664"/>
        <c:axId val="130608512"/>
      </c:areaChart>
      <c:lineChart>
        <c:grouping val="standard"/>
        <c:varyColors val="0"/>
        <c:ser>
          <c:idx val="1"/>
          <c:order val="1"/>
          <c:tx>
            <c:strRef>
              <c:f>'HS Mariano'!$B$23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Mariano'!$E$26:$E$37</c:f>
              <c:numCache>
                <c:formatCode>_-* #,##0_-;\-* #,##0_-;_-* "-"??_-;_-@_-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58-4839-B689-F5B83DC5D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193664"/>
        <c:axId val="130608512"/>
      </c:lineChart>
      <c:catAx>
        <c:axId val="246193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130608512"/>
        <c:crosses val="autoZero"/>
        <c:auto val="1"/>
        <c:lblAlgn val="ctr"/>
        <c:lblOffset val="100"/>
        <c:noMultiLvlLbl val="0"/>
      </c:catAx>
      <c:valAx>
        <c:axId val="130608512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2"/>
                </a:solidFill>
              </a:defRPr>
            </a:pPr>
            <a:endParaRPr lang="es-PY"/>
          </a:p>
        </c:txPr>
        <c:crossAx val="24619366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'HS Mariano'!$F$8</c:f>
          <c:strCache>
            <c:ptCount val="1"/>
            <c:pt idx="0">
              <c:v> P.A. </c:v>
            </c:pt>
          </c:strCache>
        </c:strRef>
      </c:tx>
      <c:layout>
        <c:manualLayout>
          <c:xMode val="edge"/>
          <c:yMode val="edge"/>
          <c:x val="0.48944000106431551"/>
          <c:y val="5.7533690502877745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6709745370370384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'HS Mariano'!$B$6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Mariano'!$F$9:$F$20</c:f>
              <c:numCache>
                <c:formatCode>_-* #,##0.00_-;\-* #,##0.00_-;_-*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329856"/>
        <c:axId val="130610816"/>
      </c:areaChart>
      <c:lineChart>
        <c:grouping val="standard"/>
        <c:varyColors val="0"/>
        <c:ser>
          <c:idx val="1"/>
          <c:order val="1"/>
          <c:tx>
            <c:strRef>
              <c:f>'HS Mariano'!$B$23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Mariano'!$F$26:$F$37</c:f>
              <c:numCache>
                <c:formatCode>_-* #,##0.00_-;\-* #,##0.00_-;_-* "-"??_-;_-@_-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ED-474C-AA2E-F9176637C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329856"/>
        <c:axId val="130610816"/>
      </c:lineChart>
      <c:catAx>
        <c:axId val="246329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130610816"/>
        <c:crosses val="autoZero"/>
        <c:auto val="1"/>
        <c:lblAlgn val="ctr"/>
        <c:lblOffset val="100"/>
        <c:noMultiLvlLbl val="0"/>
      </c:catAx>
      <c:valAx>
        <c:axId val="130610816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_-* #,##0.00_-;\-* #,##0.00_-;_-* &quot;-&quot;??_-;_-@_-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46329856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'HS Mariano'!$G$8</c:f>
          <c:strCache>
            <c:ptCount val="1"/>
            <c:pt idx="0">
              <c:v>Ticket Promedio</c:v>
            </c:pt>
          </c:strCache>
        </c:strRef>
      </c:tx>
      <c:layout>
        <c:manualLayout>
          <c:xMode val="edge"/>
          <c:yMode val="edge"/>
          <c:x val="0.40304000977234611"/>
          <c:y val="7.152377957127537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4007592592592606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'HS Mariano'!$B$6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Mariano'!$G$9:$G$20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330880"/>
        <c:axId val="246390784"/>
      </c:areaChart>
      <c:lineChart>
        <c:grouping val="standard"/>
        <c:varyColors val="0"/>
        <c:ser>
          <c:idx val="1"/>
          <c:order val="1"/>
          <c:tx>
            <c:strRef>
              <c:f>'HS Mariano'!$B$23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Mariano'!$G$26:$G$37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B5-49EA-8E28-C57A97AE9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330880"/>
        <c:axId val="246390784"/>
      </c:lineChart>
      <c:catAx>
        <c:axId val="246330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6390784"/>
        <c:crosses val="autoZero"/>
        <c:auto val="1"/>
        <c:lblAlgn val="ctr"/>
        <c:lblOffset val="100"/>
        <c:noMultiLvlLbl val="0"/>
      </c:catAx>
      <c:valAx>
        <c:axId val="246390784"/>
        <c:scaling>
          <c:orientation val="minMax"/>
        </c:scaling>
        <c:delete val="0"/>
        <c:axPos val="l"/>
        <c:majorGridlines>
          <c:spPr>
            <a:ln w="0"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s-PY"/>
          </a:p>
        </c:txPr>
        <c:crossAx val="246330880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'HS Mariano'!$H$8</c:f>
          <c:strCache>
            <c:ptCount val="1"/>
            <c:pt idx="0">
              <c:v>Precio Promedio</c:v>
            </c:pt>
          </c:strCache>
        </c:strRef>
      </c:tx>
      <c:layout>
        <c:manualLayout>
          <c:xMode val="edge"/>
          <c:yMode val="edge"/>
          <c:x val="0.42416000764371581"/>
          <c:y val="7.8518824105474283E-2"/>
        </c:manualLayout>
      </c:layout>
      <c:overlay val="0"/>
      <c:txPr>
        <a:bodyPr/>
        <a:lstStyle/>
        <a:p>
          <a:pPr>
            <a:defRPr sz="1400"/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648172583491268"/>
          <c:y val="0.25484652502098232"/>
          <c:w val="0.85942847222222218"/>
          <c:h val="0.63782758825418695"/>
        </c:manualLayout>
      </c:layout>
      <c:areaChart>
        <c:grouping val="standard"/>
        <c:varyColors val="0"/>
        <c:ser>
          <c:idx val="0"/>
          <c:order val="0"/>
          <c:tx>
            <c:strRef>
              <c:f>'HS Mariano'!$B$6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tx2">
                <a:lumMod val="20000"/>
                <a:lumOff val="80000"/>
              </a:schemeClr>
            </a:solidFill>
          </c:spP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Mariano'!$H$9:$H$20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66-40D7-8532-4EE8183E7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6331904"/>
        <c:axId val="246393088"/>
      </c:areaChart>
      <c:lineChart>
        <c:grouping val="standard"/>
        <c:varyColors val="0"/>
        <c:ser>
          <c:idx val="1"/>
          <c:order val="1"/>
          <c:tx>
            <c:strRef>
              <c:f>'HS Mariano'!$B$23</c:f>
              <c:strCache>
                <c:ptCount val="1"/>
                <c:pt idx="0">
                  <c:v>2018</c:v>
                </c:pt>
              </c:strCache>
            </c:strRef>
          </c:tx>
          <c:spPr>
            <a:ln w="53975">
              <a:solidFill>
                <a:schemeClr val="tx2"/>
              </a:solidFill>
            </a:ln>
          </c:spPr>
          <c:marker>
            <c:symbol val="none"/>
          </c:marker>
          <c:cat>
            <c:strRef>
              <c:f>'HS Mariano'!$B$9:$B$20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Mariano'!$H$26:$H$37</c:f>
              <c:numCache>
                <c:formatCode>_-[$PYG]\ * #,##0_-;\-[$PYG]\ * #,##0_-;_-[$PYG]\ * "-"_-;_-@_-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66-40D7-8532-4EE8183E7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46331904"/>
        <c:axId val="246393088"/>
      </c:lineChart>
      <c:catAx>
        <c:axId val="2463319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b="0"/>
            </a:pPr>
            <a:endParaRPr lang="es-PY"/>
          </a:p>
        </c:txPr>
        <c:crossAx val="246393088"/>
        <c:crosses val="autoZero"/>
        <c:auto val="1"/>
        <c:lblAlgn val="ctr"/>
        <c:lblOffset val="100"/>
        <c:noMultiLvlLbl val="0"/>
      </c:catAx>
      <c:valAx>
        <c:axId val="246393088"/>
        <c:scaling>
          <c:orientation val="minMax"/>
        </c:scaling>
        <c:delete val="0"/>
        <c:axPos val="l"/>
        <c:majorGridlines>
          <c:spPr>
            <a:ln>
              <a:solidFill>
                <a:schemeClr val="tx2">
                  <a:lumMod val="20000"/>
                  <a:lumOff val="8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050">
                <a:solidFill>
                  <a:schemeClr val="tx2"/>
                </a:solidFill>
              </a:defRPr>
            </a:pPr>
            <a:endParaRPr lang="es-PY"/>
          </a:p>
        </c:txPr>
        <c:crossAx val="246331904"/>
        <c:crosses val="autoZero"/>
        <c:crossBetween val="between"/>
      </c:valAx>
    </c:plotArea>
    <c:legend>
      <c:legendPos val="t"/>
      <c:layout>
        <c:manualLayout>
          <c:xMode val="edge"/>
          <c:yMode val="edge"/>
          <c:x val="0.34315491344580468"/>
          <c:y val="0.17265260464877755"/>
          <c:w val="0.31661598068752383"/>
          <c:h val="6.3245392220959665E-2"/>
        </c:manualLayout>
      </c:layout>
      <c:overlay val="0"/>
      <c:txPr>
        <a:bodyPr/>
        <a:lstStyle/>
        <a:p>
          <a:pPr>
            <a:defRPr sz="1000" b="0"/>
          </a:pPr>
          <a:endParaRPr lang="es-PY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Variación del cambio</a:t>
            </a:r>
          </a:p>
        </c:rich>
      </c:tx>
      <c:layout>
        <c:manualLayout>
          <c:xMode val="edge"/>
          <c:yMode val="edge"/>
          <c:x val="0.32876405696318217"/>
          <c:y val="2.08099324004912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ln>
                <a:noFill/>
              </a:ln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Y"/>
        </a:p>
      </c:txPr>
    </c:title>
    <c:autoTitleDeleted val="0"/>
    <c:plotArea>
      <c:layout>
        <c:manualLayout>
          <c:layoutTarget val="inner"/>
          <c:xMode val="edge"/>
          <c:yMode val="edge"/>
          <c:x val="0.12870518007147771"/>
          <c:y val="0.2457088779958303"/>
          <c:w val="0.84187743161983886"/>
          <c:h val="0.4534656320689250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'HS Mariano'!$B$23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77000"/>
                    <a:tint val="50000"/>
                    <a:satMod val="300000"/>
                  </a:schemeClr>
                </a:gs>
                <a:gs pos="35000">
                  <a:schemeClr val="accent2">
                    <a:tint val="77000"/>
                    <a:tint val="37000"/>
                    <a:satMod val="300000"/>
                  </a:schemeClr>
                </a:gs>
                <a:gs pos="100000">
                  <a:schemeClr val="accent2">
                    <a:tint val="77000"/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2">
                  <a:tint val="77000"/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cat>
            <c:strRef>
              <c:f>'HS Mariano'!$B$43:$B$54</c:f>
              <c:strCache>
                <c:ptCount val="12"/>
                <c:pt idx="0">
                  <c:v> Ene </c:v>
                </c:pt>
                <c:pt idx="1">
                  <c:v> Feb </c:v>
                </c:pt>
                <c:pt idx="2">
                  <c:v> Mar </c:v>
                </c:pt>
                <c:pt idx="3">
                  <c:v> Abr </c:v>
                </c:pt>
                <c:pt idx="4">
                  <c:v> May </c:v>
                </c:pt>
                <c:pt idx="5">
                  <c:v> Jun </c:v>
                </c:pt>
                <c:pt idx="6">
                  <c:v> Jul </c:v>
                </c:pt>
                <c:pt idx="7">
                  <c:v> Ago </c:v>
                </c:pt>
                <c:pt idx="8">
                  <c:v> Sep </c:v>
                </c:pt>
                <c:pt idx="9">
                  <c:v> Oct </c:v>
                </c:pt>
                <c:pt idx="10">
                  <c:v> Nov </c:v>
                </c:pt>
                <c:pt idx="11">
                  <c:v> Dic </c:v>
                </c:pt>
              </c:strCache>
            </c:strRef>
          </c:cat>
          <c:val>
            <c:numRef>
              <c:f>'HS Mariano'!$J$43:$J$54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8B-4698-A189-E95E360DC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6332928"/>
        <c:axId val="246395392"/>
      </c:barChart>
      <c:catAx>
        <c:axId val="2463329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246395392"/>
        <c:crosses val="autoZero"/>
        <c:auto val="1"/>
        <c:lblAlgn val="ctr"/>
        <c:lblOffset val="100"/>
        <c:noMultiLvlLbl val="0"/>
      </c:catAx>
      <c:valAx>
        <c:axId val="24639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  <c:crossAx val="24633292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tx1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Y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>
          <a:ln>
            <a:noFill/>
          </a:ln>
        </a:defRPr>
      </a:pPr>
      <a:endParaRPr lang="es-PY"/>
    </a:p>
  </c:txPr>
  <c:printSettings>
    <c:headerFooter/>
    <c:pageMargins b="0.78740157499999996" l="0.511811024" r="0.511811024" t="0.78740157499999996" header="0.31496062000000086" footer="0.3149606200000008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5" Type="http://schemas.openxmlformats.org/officeDocument/2006/relationships/chart" Target="../charts/chart21.xml"/><Relationship Id="rId4" Type="http://schemas.openxmlformats.org/officeDocument/2006/relationships/chart" Target="../charts/chart2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chart" Target="../charts/chart26.xml"/><Relationship Id="rId7" Type="http://schemas.openxmlformats.org/officeDocument/2006/relationships/chart" Target="../charts/chart30.xml"/><Relationship Id="rId2" Type="http://schemas.openxmlformats.org/officeDocument/2006/relationships/chart" Target="../charts/chart25.xml"/><Relationship Id="rId1" Type="http://schemas.openxmlformats.org/officeDocument/2006/relationships/chart" Target="../charts/chart24.xml"/><Relationship Id="rId6" Type="http://schemas.openxmlformats.org/officeDocument/2006/relationships/chart" Target="../charts/chart29.xml"/><Relationship Id="rId5" Type="http://schemas.openxmlformats.org/officeDocument/2006/relationships/chart" Target="../charts/chart28.xml"/><Relationship Id="rId4" Type="http://schemas.openxmlformats.org/officeDocument/2006/relationships/chart" Target="../charts/chart2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105834</xdr:colOff>
      <xdr:row>54</xdr:row>
      <xdr:rowOff>83609</xdr:rowOff>
    </xdr:from>
    <xdr:to>
      <xdr:col>4</xdr:col>
      <xdr:colOff>1187334</xdr:colOff>
      <xdr:row>70</xdr:row>
      <xdr:rowOff>93895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405194</xdr:colOff>
      <xdr:row>54</xdr:row>
      <xdr:rowOff>87690</xdr:rowOff>
    </xdr:from>
    <xdr:to>
      <xdr:col>10</xdr:col>
      <xdr:colOff>190500</xdr:colOff>
      <xdr:row>70</xdr:row>
      <xdr:rowOff>97976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105834</xdr:colOff>
      <xdr:row>71</xdr:row>
      <xdr:rowOff>168126</xdr:rowOff>
    </xdr:from>
    <xdr:to>
      <xdr:col>4</xdr:col>
      <xdr:colOff>1187334</xdr:colOff>
      <xdr:row>87</xdr:row>
      <xdr:rowOff>178412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405194</xdr:colOff>
      <xdr:row>71</xdr:row>
      <xdr:rowOff>160265</xdr:rowOff>
    </xdr:from>
    <xdr:to>
      <xdr:col>10</xdr:col>
      <xdr:colOff>530678</xdr:colOff>
      <xdr:row>87</xdr:row>
      <xdr:rowOff>170551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105834</xdr:colOff>
      <xdr:row>53</xdr:row>
      <xdr:rowOff>83609</xdr:rowOff>
    </xdr:from>
    <xdr:to>
      <xdr:col>4</xdr:col>
      <xdr:colOff>1187334</xdr:colOff>
      <xdr:row>69</xdr:row>
      <xdr:rowOff>93895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405195</xdr:colOff>
      <xdr:row>53</xdr:row>
      <xdr:rowOff>87690</xdr:rowOff>
    </xdr:from>
    <xdr:to>
      <xdr:col>8</xdr:col>
      <xdr:colOff>1020536</xdr:colOff>
      <xdr:row>69</xdr:row>
      <xdr:rowOff>97976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105834</xdr:colOff>
      <xdr:row>70</xdr:row>
      <xdr:rowOff>168126</xdr:rowOff>
    </xdr:from>
    <xdr:to>
      <xdr:col>4</xdr:col>
      <xdr:colOff>1187334</xdr:colOff>
      <xdr:row>86</xdr:row>
      <xdr:rowOff>178412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405194</xdr:colOff>
      <xdr:row>70</xdr:row>
      <xdr:rowOff>160265</xdr:rowOff>
    </xdr:from>
    <xdr:to>
      <xdr:col>8</xdr:col>
      <xdr:colOff>898070</xdr:colOff>
      <xdr:row>86</xdr:row>
      <xdr:rowOff>170551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105834</xdr:colOff>
      <xdr:row>53</xdr:row>
      <xdr:rowOff>83609</xdr:rowOff>
    </xdr:from>
    <xdr:to>
      <xdr:col>4</xdr:col>
      <xdr:colOff>1187334</xdr:colOff>
      <xdr:row>69</xdr:row>
      <xdr:rowOff>93895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405195</xdr:colOff>
      <xdr:row>53</xdr:row>
      <xdr:rowOff>87690</xdr:rowOff>
    </xdr:from>
    <xdr:to>
      <xdr:col>10</xdr:col>
      <xdr:colOff>312964</xdr:colOff>
      <xdr:row>69</xdr:row>
      <xdr:rowOff>97976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105834</xdr:colOff>
      <xdr:row>70</xdr:row>
      <xdr:rowOff>168126</xdr:rowOff>
    </xdr:from>
    <xdr:to>
      <xdr:col>4</xdr:col>
      <xdr:colOff>1187334</xdr:colOff>
      <xdr:row>86</xdr:row>
      <xdr:rowOff>178412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405195</xdr:colOff>
      <xdr:row>70</xdr:row>
      <xdr:rowOff>160265</xdr:rowOff>
    </xdr:from>
    <xdr:to>
      <xdr:col>10</xdr:col>
      <xdr:colOff>190500</xdr:colOff>
      <xdr:row>86</xdr:row>
      <xdr:rowOff>170551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105834</xdr:colOff>
      <xdr:row>53</xdr:row>
      <xdr:rowOff>83609</xdr:rowOff>
    </xdr:from>
    <xdr:to>
      <xdr:col>4</xdr:col>
      <xdr:colOff>1187334</xdr:colOff>
      <xdr:row>69</xdr:row>
      <xdr:rowOff>93895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405194</xdr:colOff>
      <xdr:row>53</xdr:row>
      <xdr:rowOff>87690</xdr:rowOff>
    </xdr:from>
    <xdr:to>
      <xdr:col>9</xdr:col>
      <xdr:colOff>204106</xdr:colOff>
      <xdr:row>69</xdr:row>
      <xdr:rowOff>97976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105834</xdr:colOff>
      <xdr:row>70</xdr:row>
      <xdr:rowOff>168126</xdr:rowOff>
    </xdr:from>
    <xdr:to>
      <xdr:col>4</xdr:col>
      <xdr:colOff>1187334</xdr:colOff>
      <xdr:row>86</xdr:row>
      <xdr:rowOff>178412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405195</xdr:colOff>
      <xdr:row>70</xdr:row>
      <xdr:rowOff>160265</xdr:rowOff>
    </xdr:from>
    <xdr:to>
      <xdr:col>9</xdr:col>
      <xdr:colOff>190500</xdr:colOff>
      <xdr:row>86</xdr:row>
      <xdr:rowOff>170551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105834</xdr:colOff>
      <xdr:row>57</xdr:row>
      <xdr:rowOff>83609</xdr:rowOff>
    </xdr:from>
    <xdr:to>
      <xdr:col>4</xdr:col>
      <xdr:colOff>1187334</xdr:colOff>
      <xdr:row>73</xdr:row>
      <xdr:rowOff>93895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405195</xdr:colOff>
      <xdr:row>57</xdr:row>
      <xdr:rowOff>87690</xdr:rowOff>
    </xdr:from>
    <xdr:to>
      <xdr:col>9</xdr:col>
      <xdr:colOff>819945</xdr:colOff>
      <xdr:row>73</xdr:row>
      <xdr:rowOff>97976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381002</xdr:colOff>
      <xdr:row>57</xdr:row>
      <xdr:rowOff>87690</xdr:rowOff>
    </xdr:from>
    <xdr:to>
      <xdr:col>13</xdr:col>
      <xdr:colOff>945431</xdr:colOff>
      <xdr:row>73</xdr:row>
      <xdr:rowOff>97976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105834</xdr:colOff>
      <xdr:row>74</xdr:row>
      <xdr:rowOff>168126</xdr:rowOff>
    </xdr:from>
    <xdr:to>
      <xdr:col>4</xdr:col>
      <xdr:colOff>1187334</xdr:colOff>
      <xdr:row>90</xdr:row>
      <xdr:rowOff>178412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405195</xdr:colOff>
      <xdr:row>74</xdr:row>
      <xdr:rowOff>160265</xdr:rowOff>
    </xdr:from>
    <xdr:to>
      <xdr:col>9</xdr:col>
      <xdr:colOff>819945</xdr:colOff>
      <xdr:row>90</xdr:row>
      <xdr:rowOff>170551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381002</xdr:colOff>
      <xdr:row>74</xdr:row>
      <xdr:rowOff>160265</xdr:rowOff>
    </xdr:from>
    <xdr:to>
      <xdr:col>13</xdr:col>
      <xdr:colOff>945431</xdr:colOff>
      <xdr:row>90</xdr:row>
      <xdr:rowOff>170551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0</xdr:colOff>
      <xdr:row>0</xdr:row>
      <xdr:rowOff>31751</xdr:rowOff>
    </xdr:from>
    <xdr:to>
      <xdr:col>14</xdr:col>
      <xdr:colOff>0</xdr:colOff>
      <xdr:row>3</xdr:row>
      <xdr:rowOff>190965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oneCellAnchor>
    <xdr:from>
      <xdr:col>1</xdr:col>
      <xdr:colOff>0</xdr:colOff>
      <xdr:row>0</xdr:row>
      <xdr:rowOff>0</xdr:rowOff>
    </xdr:from>
    <xdr:ext cx="904633" cy="639536"/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0"/>
          <a:ext cx="904633" cy="639536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105834</xdr:colOff>
      <xdr:row>57</xdr:row>
      <xdr:rowOff>83609</xdr:rowOff>
    </xdr:from>
    <xdr:to>
      <xdr:col>4</xdr:col>
      <xdr:colOff>1187334</xdr:colOff>
      <xdr:row>73</xdr:row>
      <xdr:rowOff>93895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405195</xdr:colOff>
      <xdr:row>57</xdr:row>
      <xdr:rowOff>87690</xdr:rowOff>
    </xdr:from>
    <xdr:to>
      <xdr:col>9</xdr:col>
      <xdr:colOff>819945</xdr:colOff>
      <xdr:row>73</xdr:row>
      <xdr:rowOff>97976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381002</xdr:colOff>
      <xdr:row>57</xdr:row>
      <xdr:rowOff>87690</xdr:rowOff>
    </xdr:from>
    <xdr:to>
      <xdr:col>13</xdr:col>
      <xdr:colOff>945431</xdr:colOff>
      <xdr:row>73</xdr:row>
      <xdr:rowOff>97976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105834</xdr:colOff>
      <xdr:row>74</xdr:row>
      <xdr:rowOff>168126</xdr:rowOff>
    </xdr:from>
    <xdr:to>
      <xdr:col>4</xdr:col>
      <xdr:colOff>1187334</xdr:colOff>
      <xdr:row>90</xdr:row>
      <xdr:rowOff>178412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405195</xdr:colOff>
      <xdr:row>74</xdr:row>
      <xdr:rowOff>160265</xdr:rowOff>
    </xdr:from>
    <xdr:to>
      <xdr:col>9</xdr:col>
      <xdr:colOff>819945</xdr:colOff>
      <xdr:row>90</xdr:row>
      <xdr:rowOff>170551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381002</xdr:colOff>
      <xdr:row>74</xdr:row>
      <xdr:rowOff>160265</xdr:rowOff>
    </xdr:from>
    <xdr:to>
      <xdr:col>13</xdr:col>
      <xdr:colOff>945431</xdr:colOff>
      <xdr:row>90</xdr:row>
      <xdr:rowOff>170551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0</xdr:colOff>
      <xdr:row>0</xdr:row>
      <xdr:rowOff>31751</xdr:rowOff>
    </xdr:from>
    <xdr:to>
      <xdr:col>14</xdr:col>
      <xdr:colOff>0</xdr:colOff>
      <xdr:row>3</xdr:row>
      <xdr:rowOff>190965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oneCellAnchor>
    <xdr:from>
      <xdr:col>1</xdr:col>
      <xdr:colOff>0</xdr:colOff>
      <xdr:row>0</xdr:row>
      <xdr:rowOff>0</xdr:rowOff>
    </xdr:from>
    <xdr:ext cx="904633" cy="639536"/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0"/>
          <a:ext cx="904633" cy="63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Non Profit Budget">
      <a:dk1>
        <a:sysClr val="windowText" lastClr="000000"/>
      </a:dk1>
      <a:lt1>
        <a:sysClr val="window" lastClr="FFFFFF"/>
      </a:lt1>
      <a:dk2>
        <a:srgbClr val="47403C"/>
      </a:dk2>
      <a:lt2>
        <a:srgbClr val="FDFDFB"/>
      </a:lt2>
      <a:accent1>
        <a:srgbClr val="73B5C2"/>
      </a:accent1>
      <a:accent2>
        <a:srgbClr val="F47247"/>
      </a:accent2>
      <a:accent3>
        <a:srgbClr val="80C077"/>
      </a:accent3>
      <a:accent4>
        <a:srgbClr val="AD7A99"/>
      </a:accent4>
      <a:accent5>
        <a:srgbClr val="EBA91C"/>
      </a:accent5>
      <a:accent6>
        <a:srgbClr val="F08690"/>
      </a:accent6>
      <a:hlink>
        <a:srgbClr val="74ACDC"/>
      </a:hlink>
      <a:folHlink>
        <a:srgbClr val="AD7A99"/>
      </a:folHlink>
    </a:clrScheme>
    <a:fontScheme name="Non Profit Budge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  <pageSetUpPr fitToPage="1"/>
  </sheetPr>
  <dimension ref="A1:I93"/>
  <sheetViews>
    <sheetView showGridLines="0" tabSelected="1" zoomScale="70" zoomScaleNormal="70" workbookViewId="0">
      <selection activeCell="N26" sqref="N26"/>
    </sheetView>
  </sheetViews>
  <sheetFormatPr baseColWidth="10" defaultColWidth="9.140625" defaultRowHeight="15.75" x14ac:dyDescent="0.25"/>
  <cols>
    <col min="1" max="1" width="1.42578125" style="58" customWidth="1"/>
    <col min="2" max="2" width="12.7109375" style="58" bestFit="1" customWidth="1"/>
    <col min="3" max="3" width="22.42578125" style="58" bestFit="1" customWidth="1"/>
    <col min="4" max="4" width="13.42578125" style="58" bestFit="1" customWidth="1"/>
    <col min="5" max="5" width="18.140625" style="58" bestFit="1" customWidth="1"/>
    <col min="6" max="6" width="11.140625" style="12" customWidth="1"/>
    <col min="7" max="7" width="17.140625" style="58" bestFit="1" customWidth="1"/>
    <col min="8" max="8" width="17.42578125" style="58" bestFit="1" customWidth="1"/>
    <col min="9" max="9" width="13.5703125" style="59" bestFit="1" customWidth="1"/>
    <col min="10" max="16384" width="9.140625" style="59"/>
  </cols>
  <sheetData>
    <row r="1" spans="2:8" s="6" customFormat="1" x14ac:dyDescent="0.25">
      <c r="B1" s="3" t="s">
        <v>2</v>
      </c>
      <c r="C1" s="57" t="s">
        <v>45</v>
      </c>
      <c r="D1" s="15"/>
      <c r="E1" s="4"/>
      <c r="F1" s="4"/>
      <c r="G1" s="15"/>
      <c r="H1" s="15"/>
    </row>
    <row r="2" spans="2:8" s="6" customFormat="1" ht="6" customHeight="1" x14ac:dyDescent="0.25">
      <c r="B2" s="2"/>
      <c r="C2" s="2"/>
      <c r="D2" s="2"/>
      <c r="E2" s="2"/>
      <c r="F2" s="2"/>
      <c r="G2" s="2"/>
      <c r="H2" s="2"/>
    </row>
    <row r="3" spans="2:8" s="6" customFormat="1" x14ac:dyDescent="0.25">
      <c r="B3" s="17">
        <v>2018</v>
      </c>
      <c r="C3" s="17"/>
      <c r="D3" s="17"/>
      <c r="E3" s="17"/>
      <c r="F3" s="17"/>
      <c r="G3" s="17"/>
      <c r="H3" s="17"/>
    </row>
    <row r="4" spans="2:8" s="6" customFormat="1" x14ac:dyDescent="0.25">
      <c r="B4" s="19"/>
      <c r="C4" s="18"/>
      <c r="D4" s="18"/>
      <c r="E4" s="18"/>
      <c r="F4" s="18"/>
      <c r="G4" s="18"/>
      <c r="H4" s="18"/>
    </row>
    <row r="5" spans="2:8" s="6" customFormat="1" x14ac:dyDescent="0.25">
      <c r="B5" s="85" t="s">
        <v>7</v>
      </c>
      <c r="C5" s="56" t="s">
        <v>43</v>
      </c>
      <c r="D5" s="56" t="s">
        <v>42</v>
      </c>
      <c r="E5" s="56" t="s">
        <v>44</v>
      </c>
      <c r="F5" s="86" t="s">
        <v>10</v>
      </c>
      <c r="G5" s="56" t="s">
        <v>11</v>
      </c>
      <c r="H5" s="87" t="s">
        <v>12</v>
      </c>
    </row>
    <row r="6" spans="2:8" s="6" customFormat="1" x14ac:dyDescent="0.25">
      <c r="B6" s="34" t="s">
        <v>15</v>
      </c>
      <c r="C6" s="69">
        <f>+PLG!C6+SOL!C6+Mcal.!C6</f>
        <v>1673390127.9601831</v>
      </c>
      <c r="D6" s="69">
        <f>+PLG!D6+SOL!D6+Mcal.!D6</f>
        <v>10216</v>
      </c>
      <c r="E6" s="69">
        <f>+PLG!E6+SOL!E6+Mcal.!E6</f>
        <v>4463</v>
      </c>
      <c r="F6" s="36">
        <f t="shared" ref="F6:F17" si="0">IF(D6=0,0,D6/E6)</f>
        <v>2.2890432444544029</v>
      </c>
      <c r="G6" s="73">
        <f t="shared" ref="G6:G17" si="1">IF(C6=0,0,F6*H6)</f>
        <v>374947.37350665091</v>
      </c>
      <c r="H6" s="73">
        <f t="shared" ref="H6:H17" si="2">IF(C6=0,0,C6/D6)</f>
        <v>163800.91307362795</v>
      </c>
    </row>
    <row r="7" spans="2:8" s="6" customFormat="1" x14ac:dyDescent="0.25">
      <c r="B7" s="25" t="s">
        <v>16</v>
      </c>
      <c r="C7" s="69">
        <f>+PLG!C7+SOL!C7+Mcal.!C7</f>
        <v>1644802564.6926</v>
      </c>
      <c r="D7" s="69">
        <f>+PLG!D7+SOL!D7+Mcal.!D7</f>
        <v>9041</v>
      </c>
      <c r="E7" s="69">
        <f>+PLG!E7+SOL!E7+Mcal.!E7</f>
        <v>3980</v>
      </c>
      <c r="F7" s="36">
        <f t="shared" si="0"/>
        <v>2.2716080402010048</v>
      </c>
      <c r="G7" s="74">
        <f t="shared" si="1"/>
        <v>413266.97605341708</v>
      </c>
      <c r="H7" s="74">
        <f t="shared" si="2"/>
        <v>181927.06168483576</v>
      </c>
    </row>
    <row r="8" spans="2:8" s="6" customFormat="1" x14ac:dyDescent="0.25">
      <c r="B8" s="25" t="s">
        <v>17</v>
      </c>
      <c r="C8" s="69">
        <f>+PLG!C8+SOL!C8+Mcal.!C8</f>
        <v>1732284374.9873011</v>
      </c>
      <c r="D8" s="69">
        <f>+PLG!D8+SOL!D8+Mcal.!D8</f>
        <v>9069</v>
      </c>
      <c r="E8" s="69">
        <f>+PLG!E8+SOL!E8+Mcal.!E8</f>
        <v>4075</v>
      </c>
      <c r="F8" s="36">
        <f t="shared" si="0"/>
        <v>2.225521472392638</v>
      </c>
      <c r="G8" s="74">
        <f t="shared" si="1"/>
        <v>425100.46011958306</v>
      </c>
      <c r="H8" s="74">
        <f t="shared" si="2"/>
        <v>191011.61925099802</v>
      </c>
    </row>
    <row r="9" spans="2:8" s="6" customFormat="1" x14ac:dyDescent="0.25">
      <c r="B9" s="25" t="s">
        <v>18</v>
      </c>
      <c r="C9" s="69">
        <f>+PLG!C9+SOL!C9+Mcal.!C9</f>
        <v>1758743173.3679049</v>
      </c>
      <c r="D9" s="69">
        <f>+PLG!D9+SOL!D9+Mcal.!D9</f>
        <v>9005</v>
      </c>
      <c r="E9" s="69">
        <f>+PLG!E9+SOL!E9+Mcal.!E9</f>
        <v>4087</v>
      </c>
      <c r="F9" s="36">
        <f t="shared" si="0"/>
        <v>2.2033276241742108</v>
      </c>
      <c r="G9" s="74">
        <f t="shared" si="1"/>
        <v>430326.19852407754</v>
      </c>
      <c r="H9" s="74">
        <f t="shared" si="2"/>
        <v>195307.40403863465</v>
      </c>
    </row>
    <row r="10" spans="2:8" s="6" customFormat="1" x14ac:dyDescent="0.25">
      <c r="B10" s="25" t="s">
        <v>19</v>
      </c>
      <c r="C10" s="69">
        <f>+PLG!C10+SOL!C10+Mcal.!C10</f>
        <v>2123943415.0797</v>
      </c>
      <c r="D10" s="69">
        <f>+PLG!D10+SOL!D10+Mcal.!D10</f>
        <v>9525</v>
      </c>
      <c r="E10" s="69">
        <f>+PLG!E10+SOL!E10+Mcal.!E10</f>
        <v>4400</v>
      </c>
      <c r="F10" s="36">
        <f t="shared" si="0"/>
        <v>2.1647727272727271</v>
      </c>
      <c r="G10" s="74">
        <f t="shared" si="1"/>
        <v>482714.41251811356</v>
      </c>
      <c r="H10" s="74">
        <f t="shared" si="2"/>
        <v>222986.18531020472</v>
      </c>
    </row>
    <row r="11" spans="2:8" s="6" customFormat="1" x14ac:dyDescent="0.25">
      <c r="B11" s="25" t="s">
        <v>20</v>
      </c>
      <c r="C11" s="69">
        <f>+PLG!C11+SOL!C11+Mcal.!C11</f>
        <v>2265367239.6313968</v>
      </c>
      <c r="D11" s="69">
        <f>+PLG!D11+SOL!D11+Mcal.!D11</f>
        <v>8859</v>
      </c>
      <c r="E11" s="69">
        <f>+PLG!E11+SOL!E11+Mcal.!E11</f>
        <v>4291</v>
      </c>
      <c r="F11" s="36">
        <f t="shared" si="0"/>
        <v>2.0645537170822652</v>
      </c>
      <c r="G11" s="74">
        <f t="shared" si="1"/>
        <v>527934.56994439452</v>
      </c>
      <c r="H11" s="74">
        <f t="shared" si="2"/>
        <v>255713.65161207775</v>
      </c>
    </row>
    <row r="12" spans="2:8" s="6" customFormat="1" x14ac:dyDescent="0.25">
      <c r="B12" s="25" t="s">
        <v>21</v>
      </c>
      <c r="C12" s="69">
        <f>+PLG!C12+SOL!C12+Mcal.!C12</f>
        <v>1784885306.3731008</v>
      </c>
      <c r="D12" s="69">
        <f>+PLG!D12+SOL!D12+Mcal.!D12</f>
        <v>7751</v>
      </c>
      <c r="E12" s="69">
        <f>+PLG!E12+SOL!E12+Mcal.!E12</f>
        <v>3697</v>
      </c>
      <c r="F12" s="36">
        <f t="shared" si="0"/>
        <v>2.0965647822558831</v>
      </c>
      <c r="G12" s="74">
        <f t="shared" si="1"/>
        <v>482792.8878477416</v>
      </c>
      <c r="H12" s="74">
        <f t="shared" si="2"/>
        <v>230278.06816837838</v>
      </c>
    </row>
    <row r="13" spans="2:8" s="6" customFormat="1" x14ac:dyDescent="0.25">
      <c r="B13" s="25" t="s">
        <v>22</v>
      </c>
      <c r="C13" s="69">
        <f>+PLG!C13+SOL!C13+Mcal.!C13</f>
        <v>1976492459.540796</v>
      </c>
      <c r="D13" s="69">
        <f>+PLG!D13+SOL!D13+Mcal.!D13</f>
        <v>10505</v>
      </c>
      <c r="E13" s="69">
        <f>+PLG!E13+SOL!E13+Mcal.!E13</f>
        <v>4794</v>
      </c>
      <c r="F13" s="36">
        <f t="shared" si="0"/>
        <v>2.1912807676261994</v>
      </c>
      <c r="G13" s="74">
        <f t="shared" si="1"/>
        <v>412284.61817705381</v>
      </c>
      <c r="H13" s="74">
        <f t="shared" si="2"/>
        <v>188147.7829167821</v>
      </c>
    </row>
    <row r="14" spans="2:8" s="6" customFormat="1" x14ac:dyDescent="0.25">
      <c r="B14" s="25" t="s">
        <v>23</v>
      </c>
      <c r="C14" s="69">
        <f>+PLG!C14+SOL!C14+Mcal.!C14</f>
        <v>1537785218.6032989</v>
      </c>
      <c r="D14" s="69">
        <f>+PLG!D14+SOL!D14+Mcal.!D14</f>
        <v>7926</v>
      </c>
      <c r="E14" s="69">
        <f>+PLG!E14+SOL!E14+Mcal.!E14</f>
        <v>3549</v>
      </c>
      <c r="F14" s="36">
        <f t="shared" si="0"/>
        <v>2.2333051563820794</v>
      </c>
      <c r="G14" s="74">
        <f t="shared" si="1"/>
        <v>433300.9914351363</v>
      </c>
      <c r="H14" s="74">
        <f t="shared" si="2"/>
        <v>194017.81713390094</v>
      </c>
    </row>
    <row r="15" spans="2:8" s="6" customFormat="1" x14ac:dyDescent="0.25">
      <c r="B15" s="25" t="s">
        <v>24</v>
      </c>
      <c r="C15" s="69">
        <f>+PLG!C15+SOL!C15+Mcal.!C15</f>
        <v>1431494944.5032001</v>
      </c>
      <c r="D15" s="69">
        <f>+PLG!D15+SOL!D15+Mcal.!D15</f>
        <v>6897</v>
      </c>
      <c r="E15" s="69">
        <f>+PLG!E15+SOL!E15+Mcal.!E15</f>
        <v>3210</v>
      </c>
      <c r="F15" s="36">
        <f t="shared" si="0"/>
        <v>2.1485981308411213</v>
      </c>
      <c r="G15" s="74">
        <f t="shared" si="1"/>
        <v>445948.5808421183</v>
      </c>
      <c r="H15" s="74">
        <f t="shared" si="2"/>
        <v>207553.27599002465</v>
      </c>
    </row>
    <row r="16" spans="2:8" s="6" customFormat="1" x14ac:dyDescent="0.25">
      <c r="B16" s="25" t="s">
        <v>25</v>
      </c>
      <c r="C16" s="69">
        <f>+PLG!C16+SOL!C16+Mcal.!C16</f>
        <v>1649898616.1879969</v>
      </c>
      <c r="D16" s="69">
        <f>+PLG!D16+SOL!D16+Mcal.!D16</f>
        <v>9122</v>
      </c>
      <c r="E16" s="69">
        <f>+PLG!E16+SOL!E16+Mcal.!E16</f>
        <v>3921</v>
      </c>
      <c r="F16" s="36">
        <f t="shared" si="0"/>
        <v>2.326447334863555</v>
      </c>
      <c r="G16" s="74">
        <f t="shared" si="1"/>
        <v>420785.16097628069</v>
      </c>
      <c r="H16" s="74">
        <f t="shared" si="2"/>
        <v>180870.27145231274</v>
      </c>
    </row>
    <row r="17" spans="2:9" s="6" customFormat="1" x14ac:dyDescent="0.25">
      <c r="B17" s="39" t="s">
        <v>26</v>
      </c>
      <c r="C17" s="69">
        <f>+PLG!C17+SOL!C17+Mcal.!C17</f>
        <v>3027695742.9457989</v>
      </c>
      <c r="D17" s="69">
        <f>+PLG!D17+SOL!D17+Mcal.!D17</f>
        <v>17314</v>
      </c>
      <c r="E17" s="69">
        <f>+PLG!E17+SOL!E17+Mcal.!E17</f>
        <v>7364</v>
      </c>
      <c r="F17" s="22">
        <f t="shared" si="0"/>
        <v>2.3511678435632808</v>
      </c>
      <c r="G17" s="75">
        <f t="shared" si="1"/>
        <v>411148.25406651263</v>
      </c>
      <c r="H17" s="75">
        <f t="shared" si="2"/>
        <v>174869.80148699312</v>
      </c>
    </row>
    <row r="18" spans="2:9" s="6" customFormat="1" x14ac:dyDescent="0.25">
      <c r="B18" s="9" t="s">
        <v>27</v>
      </c>
      <c r="C18" s="72">
        <f>SUM(C6:C17)</f>
        <v>22606783183.873276</v>
      </c>
      <c r="D18" s="28">
        <f>SUM(D6:D17)</f>
        <v>115230</v>
      </c>
      <c r="E18" s="28">
        <f>SUM(E6:E17)</f>
        <v>51831</v>
      </c>
      <c r="F18" s="10">
        <f>IFERROR(D18/E18,0)</f>
        <v>2.223186895873126</v>
      </c>
      <c r="G18" s="76">
        <f>IFERROR(IF(C18="",0,F18*H18),0)</f>
        <v>436163.36138359812</v>
      </c>
      <c r="H18" s="76">
        <f>IFERROR(C18/D18,0)</f>
        <v>196188.34664473901</v>
      </c>
    </row>
    <row r="19" spans="2:9" s="6" customFormat="1" x14ac:dyDescent="0.25">
      <c r="D19" s="29"/>
      <c r="E19" s="29"/>
    </row>
    <row r="20" spans="2:9" s="6" customFormat="1" x14ac:dyDescent="0.25">
      <c r="B20" s="17">
        <v>2019</v>
      </c>
      <c r="C20" s="17"/>
      <c r="D20" s="30"/>
      <c r="E20" s="30"/>
      <c r="F20" s="17"/>
      <c r="G20" s="17"/>
      <c r="H20" s="17"/>
      <c r="I20" s="55"/>
    </row>
    <row r="21" spans="2:9" s="6" customFormat="1" x14ac:dyDescent="0.25">
      <c r="B21" s="19"/>
      <c r="C21" s="18"/>
      <c r="D21" s="31"/>
      <c r="E21" s="31"/>
      <c r="F21" s="18"/>
      <c r="G21" s="18"/>
      <c r="H21" s="18"/>
    </row>
    <row r="22" spans="2:9" s="6" customFormat="1" x14ac:dyDescent="0.25">
      <c r="B22" s="85" t="s">
        <v>7</v>
      </c>
      <c r="C22" s="56" t="s">
        <v>43</v>
      </c>
      <c r="D22" s="56" t="s">
        <v>42</v>
      </c>
      <c r="E22" s="56" t="s">
        <v>44</v>
      </c>
      <c r="F22" s="86" t="s">
        <v>10</v>
      </c>
      <c r="G22" s="56" t="s">
        <v>11</v>
      </c>
      <c r="H22" s="87" t="s">
        <v>12</v>
      </c>
    </row>
    <row r="23" spans="2:9" s="6" customFormat="1" x14ac:dyDescent="0.25">
      <c r="B23" s="34" t="s">
        <v>15</v>
      </c>
      <c r="C23" s="70">
        <f>+PLG!C23+SOL!C23+Mcal.!C23</f>
        <v>1603938671.059391</v>
      </c>
      <c r="D23" s="70">
        <f>+PLG!D23+SOL!D23+Mcal.!D23</f>
        <v>9062</v>
      </c>
      <c r="E23" s="70">
        <f>+PLG!E23+SOL!E23+Mcal.!E23</f>
        <v>4403</v>
      </c>
      <c r="F23" s="36">
        <f t="shared" ref="F23:F34" si="3">IF(D23=0,0,D23/E23)</f>
        <v>2.0581421757892344</v>
      </c>
      <c r="G23" s="73">
        <f t="shared" ref="G23:G34" si="4">IF(C23=0,0,F23*H23)</f>
        <v>364283.14128080651</v>
      </c>
      <c r="H23" s="73">
        <f t="shared" ref="H23:H34" si="5">IF(C23=0,0,C23/D23)</f>
        <v>176996.10141904559</v>
      </c>
    </row>
    <row r="24" spans="2:9" s="6" customFormat="1" x14ac:dyDescent="0.25">
      <c r="B24" s="25" t="s">
        <v>16</v>
      </c>
      <c r="C24" s="70">
        <f>+PLG!C24+SOL!C24+Mcal.!C24</f>
        <v>1669353797.1050961</v>
      </c>
      <c r="D24" s="70">
        <f>+PLG!D24+SOL!D24+Mcal.!D24</f>
        <v>8793</v>
      </c>
      <c r="E24" s="70">
        <f>+PLG!E24+SOL!E24+Mcal.!E24</f>
        <v>4145</v>
      </c>
      <c r="F24" s="26">
        <f t="shared" si="3"/>
        <v>2.1213510253317249</v>
      </c>
      <c r="G24" s="74">
        <f t="shared" si="4"/>
        <v>402739.15491075901</v>
      </c>
      <c r="H24" s="74">
        <f t="shared" si="5"/>
        <v>189850.31241954921</v>
      </c>
    </row>
    <row r="25" spans="2:9" s="6" customFormat="1" x14ac:dyDescent="0.25">
      <c r="B25" s="25" t="s">
        <v>17</v>
      </c>
      <c r="C25" s="70">
        <f>+PLG!C25+SOL!C25+Mcal.!C25</f>
        <v>1639507652.9498999</v>
      </c>
      <c r="D25" s="70">
        <f>+PLG!D25+SOL!D25+Mcal.!D25</f>
        <v>8263</v>
      </c>
      <c r="E25" s="70">
        <f>+PLG!E25+SOL!E25+Mcal.!E25</f>
        <v>3653</v>
      </c>
      <c r="F25" s="26">
        <f t="shared" si="3"/>
        <v>2.2619764577059951</v>
      </c>
      <c r="G25" s="74">
        <f t="shared" si="4"/>
        <v>448811.29289622226</v>
      </c>
      <c r="H25" s="74">
        <f t="shared" si="5"/>
        <v>198415.54555850173</v>
      </c>
    </row>
    <row r="26" spans="2:9" s="6" customFormat="1" x14ac:dyDescent="0.25">
      <c r="B26" s="25" t="s">
        <v>18</v>
      </c>
      <c r="C26" s="70">
        <f>+PLG!C26+SOL!C26+Mcal.!C26</f>
        <v>1630536910.8368988</v>
      </c>
      <c r="D26" s="70">
        <f>+PLG!D26+SOL!D26+Mcal.!D26</f>
        <v>6828</v>
      </c>
      <c r="E26" s="70">
        <f>+PLG!E26+SOL!E26+Mcal.!E26</f>
        <v>3197</v>
      </c>
      <c r="F26" s="26">
        <f t="shared" si="3"/>
        <v>2.1357522677510166</v>
      </c>
      <c r="G26" s="74">
        <f t="shared" si="4"/>
        <v>510020.92925770994</v>
      </c>
      <c r="H26" s="74">
        <f t="shared" si="5"/>
        <v>238801.53937271511</v>
      </c>
    </row>
    <row r="27" spans="2:9" s="6" customFormat="1" x14ac:dyDescent="0.25">
      <c r="B27" s="25" t="s">
        <v>19</v>
      </c>
      <c r="C27" s="70">
        <f>+PLG!C27+SOL!C27+Mcal.!C27</f>
        <v>2325829191.877903</v>
      </c>
      <c r="D27" s="70">
        <f>+PLG!D27+SOL!D27+Mcal.!D27</f>
        <v>9780</v>
      </c>
      <c r="E27" s="70">
        <f>+PLG!E27+SOL!E27+Mcal.!E27</f>
        <v>4431</v>
      </c>
      <c r="F27" s="26">
        <f t="shared" si="3"/>
        <v>2.2071767095463777</v>
      </c>
      <c r="G27" s="74">
        <f t="shared" si="4"/>
        <v>524899.38882371993</v>
      </c>
      <c r="H27" s="74">
        <f t="shared" si="5"/>
        <v>237814.84579528662</v>
      </c>
    </row>
    <row r="28" spans="2:9" s="6" customFormat="1" x14ac:dyDescent="0.25">
      <c r="B28" s="25" t="s">
        <v>20</v>
      </c>
      <c r="C28" s="70">
        <f>+PLG!C28+SOL!C28+Mcal.!C28</f>
        <v>0</v>
      </c>
      <c r="D28" s="70">
        <f>+PLG!D28+SOL!D28+Mcal.!D28</f>
        <v>0</v>
      </c>
      <c r="E28" s="70">
        <f>+PLG!E28+SOL!E28+Mcal.!E28</f>
        <v>0</v>
      </c>
      <c r="F28" s="26">
        <f t="shared" si="3"/>
        <v>0</v>
      </c>
      <c r="G28" s="74">
        <f t="shared" si="4"/>
        <v>0</v>
      </c>
      <c r="H28" s="74">
        <f t="shared" si="5"/>
        <v>0</v>
      </c>
    </row>
    <row r="29" spans="2:9" s="6" customFormat="1" x14ac:dyDescent="0.25">
      <c r="B29" s="25" t="s">
        <v>21</v>
      </c>
      <c r="C29" s="70">
        <f>+PLG!C29+SOL!C29+Mcal.!C29</f>
        <v>0</v>
      </c>
      <c r="D29" s="70">
        <f>+PLG!D29+SOL!D29+Mcal.!D29</f>
        <v>0</v>
      </c>
      <c r="E29" s="70">
        <f>+PLG!E29+SOL!E29+Mcal.!E29</f>
        <v>0</v>
      </c>
      <c r="F29" s="26">
        <f t="shared" si="3"/>
        <v>0</v>
      </c>
      <c r="G29" s="74">
        <f t="shared" si="4"/>
        <v>0</v>
      </c>
      <c r="H29" s="74">
        <f t="shared" si="5"/>
        <v>0</v>
      </c>
    </row>
    <row r="30" spans="2:9" s="6" customFormat="1" x14ac:dyDescent="0.25">
      <c r="B30" s="25" t="s">
        <v>22</v>
      </c>
      <c r="C30" s="70">
        <f>+PLG!C30+SOL!C30+Mcal.!C30</f>
        <v>0</v>
      </c>
      <c r="D30" s="70">
        <f>+PLG!D30+SOL!D30+Mcal.!D30</f>
        <v>0</v>
      </c>
      <c r="E30" s="70">
        <f>+PLG!E30+SOL!E30+Mcal.!E30</f>
        <v>0</v>
      </c>
      <c r="F30" s="26">
        <f t="shared" si="3"/>
        <v>0</v>
      </c>
      <c r="G30" s="74">
        <f t="shared" si="4"/>
        <v>0</v>
      </c>
      <c r="H30" s="74">
        <f t="shared" si="5"/>
        <v>0</v>
      </c>
    </row>
    <row r="31" spans="2:9" s="6" customFormat="1" x14ac:dyDescent="0.25">
      <c r="B31" s="25" t="s">
        <v>23</v>
      </c>
      <c r="C31" s="70">
        <f>+PLG!C31+SOL!C31+Mcal.!C31</f>
        <v>0</v>
      </c>
      <c r="D31" s="70">
        <f>+PLG!D31+SOL!D31+Mcal.!D31</f>
        <v>0</v>
      </c>
      <c r="E31" s="70">
        <f>+PLG!E31+SOL!E31+Mcal.!E31</f>
        <v>0</v>
      </c>
      <c r="F31" s="26">
        <f t="shared" si="3"/>
        <v>0</v>
      </c>
      <c r="G31" s="74">
        <f t="shared" si="4"/>
        <v>0</v>
      </c>
      <c r="H31" s="74">
        <f t="shared" si="5"/>
        <v>0</v>
      </c>
    </row>
    <row r="32" spans="2:9" s="6" customFormat="1" x14ac:dyDescent="0.25">
      <c r="B32" s="25" t="s">
        <v>24</v>
      </c>
      <c r="C32" s="70">
        <f>+PLG!C32+SOL!C32+Mcal.!C32</f>
        <v>0</v>
      </c>
      <c r="D32" s="70">
        <f>+PLG!D32+SOL!D32+Mcal.!D32</f>
        <v>0</v>
      </c>
      <c r="E32" s="70">
        <f>+PLG!E32+SOL!E32+Mcal.!E32</f>
        <v>0</v>
      </c>
      <c r="F32" s="26">
        <f t="shared" si="3"/>
        <v>0</v>
      </c>
      <c r="G32" s="74">
        <f t="shared" si="4"/>
        <v>0</v>
      </c>
      <c r="H32" s="74">
        <f t="shared" si="5"/>
        <v>0</v>
      </c>
    </row>
    <row r="33" spans="1:8" s="6" customFormat="1" x14ac:dyDescent="0.25">
      <c r="B33" s="25" t="s">
        <v>25</v>
      </c>
      <c r="C33" s="70">
        <f>+PLG!C33+SOL!C33+Mcal.!C33</f>
        <v>0</v>
      </c>
      <c r="D33" s="70">
        <f>+PLG!D33+SOL!D33+Mcal.!D33</f>
        <v>0</v>
      </c>
      <c r="E33" s="70">
        <f>+PLG!E33+SOL!E33+Mcal.!E33</f>
        <v>0</v>
      </c>
      <c r="F33" s="26">
        <f t="shared" si="3"/>
        <v>0</v>
      </c>
      <c r="G33" s="74">
        <f t="shared" si="4"/>
        <v>0</v>
      </c>
      <c r="H33" s="74">
        <f t="shared" si="5"/>
        <v>0</v>
      </c>
    </row>
    <row r="34" spans="1:8" s="6" customFormat="1" x14ac:dyDescent="0.25">
      <c r="B34" s="39" t="s">
        <v>26</v>
      </c>
      <c r="C34" s="70">
        <f>+PLG!C34+SOL!C34+Mcal.!C34</f>
        <v>0</v>
      </c>
      <c r="D34" s="70">
        <f>+PLG!D34+SOL!D34+Mcal.!D34</f>
        <v>0</v>
      </c>
      <c r="E34" s="70">
        <f>+PLG!E34+SOL!E34+Mcal.!E34</f>
        <v>0</v>
      </c>
      <c r="F34" s="41">
        <f t="shared" si="3"/>
        <v>0</v>
      </c>
      <c r="G34" s="75">
        <f t="shared" si="4"/>
        <v>0</v>
      </c>
      <c r="H34" s="75">
        <f t="shared" si="5"/>
        <v>0</v>
      </c>
    </row>
    <row r="35" spans="1:8" s="6" customFormat="1" x14ac:dyDescent="0.25">
      <c r="B35" s="9" t="s">
        <v>27</v>
      </c>
      <c r="C35" s="72">
        <f>SUM(C23:C34)</f>
        <v>8869166223.8291893</v>
      </c>
      <c r="D35" s="28">
        <f>SUM(D23:D34)</f>
        <v>42726</v>
      </c>
      <c r="E35" s="28">
        <f>SUM(E23:E34)</f>
        <v>19829</v>
      </c>
      <c r="F35" s="10">
        <f>IFERROR(D35/E35,0)</f>
        <v>2.154722880629381</v>
      </c>
      <c r="G35" s="76">
        <f>IFERROR(IF(C35="",0,F35*H35),0)</f>
        <v>447282.57722674817</v>
      </c>
      <c r="H35" s="76">
        <f>IFERROR(C35/D35,0)</f>
        <v>207582.41407642161</v>
      </c>
    </row>
    <row r="36" spans="1:8" s="6" customFormat="1" x14ac:dyDescent="0.25"/>
    <row r="37" spans="1:8" s="6" customFormat="1" x14ac:dyDescent="0.25">
      <c r="B37" s="23" t="str">
        <f>B20&amp;" x "&amp;B3</f>
        <v>2019 x 2018</v>
      </c>
      <c r="C37" s="17"/>
      <c r="D37" s="17"/>
      <c r="E37" s="17"/>
      <c r="F37" s="17"/>
      <c r="G37" s="17"/>
      <c r="H37" s="17"/>
    </row>
    <row r="38" spans="1:8" s="6" customFormat="1" x14ac:dyDescent="0.25">
      <c r="B38" s="19"/>
      <c r="C38" s="18"/>
      <c r="D38" s="18"/>
      <c r="E38" s="18"/>
      <c r="F38" s="18"/>
      <c r="G38" s="18"/>
      <c r="H38" s="18"/>
    </row>
    <row r="39" spans="1:8" s="6" customFormat="1" x14ac:dyDescent="0.25">
      <c r="A39" s="68" t="s">
        <v>32</v>
      </c>
      <c r="B39" s="85" t="s">
        <v>7</v>
      </c>
      <c r="C39" s="56" t="s">
        <v>43</v>
      </c>
      <c r="D39" s="56" t="s">
        <v>42</v>
      </c>
      <c r="E39" s="56" t="s">
        <v>44</v>
      </c>
      <c r="F39" s="86" t="s">
        <v>10</v>
      </c>
      <c r="G39" s="56" t="s">
        <v>11</v>
      </c>
      <c r="H39" s="87" t="s">
        <v>12</v>
      </c>
    </row>
    <row r="40" spans="1:8" s="6" customFormat="1" x14ac:dyDescent="0.25">
      <c r="A40" s="68" t="str">
        <f>B40</f>
        <v>Ene</v>
      </c>
      <c r="B40" s="34" t="s">
        <v>15</v>
      </c>
      <c r="C40" s="47">
        <f t="shared" ref="C40:H52" si="6">IFERROR(IF(C23=0,"-",C23/C6-1),"-")</f>
        <v>-4.1503446052625792E-2</v>
      </c>
      <c r="D40" s="47">
        <f t="shared" si="6"/>
        <v>-0.11296006264682845</v>
      </c>
      <c r="E40" s="47">
        <f t="shared" si="6"/>
        <v>-1.344387183508855E-2</v>
      </c>
      <c r="F40" s="44">
        <f t="shared" si="6"/>
        <v>-0.10087230515393963</v>
      </c>
      <c r="G40" s="44">
        <f t="shared" si="6"/>
        <v>-2.844194406833267E-2</v>
      </c>
      <c r="H40" s="44">
        <f t="shared" si="6"/>
        <v>8.0556256359123335E-2</v>
      </c>
    </row>
    <row r="41" spans="1:8" s="6" customFormat="1" x14ac:dyDescent="0.25">
      <c r="A41" s="68" t="str">
        <f t="shared" ref="A41:A51" si="7">B41</f>
        <v>Feb</v>
      </c>
      <c r="B41" s="25" t="s">
        <v>16</v>
      </c>
      <c r="C41" s="48">
        <f t="shared" si="6"/>
        <v>1.4926552851700192E-2</v>
      </c>
      <c r="D41" s="48">
        <f t="shared" si="6"/>
        <v>-2.7430593960845018E-2</v>
      </c>
      <c r="E41" s="48">
        <f t="shared" si="6"/>
        <v>4.1457286432160734E-2</v>
      </c>
      <c r="F41" s="45">
        <f t="shared" si="6"/>
        <v>-6.6145660787494065E-2</v>
      </c>
      <c r="G41" s="45">
        <f t="shared" si="6"/>
        <v>-2.5474624764833087E-2</v>
      </c>
      <c r="H41" s="45">
        <f t="shared" si="6"/>
        <v>4.3551798513842943E-2</v>
      </c>
    </row>
    <row r="42" spans="1:8" s="6" customFormat="1" x14ac:dyDescent="0.25">
      <c r="A42" s="68" t="str">
        <f t="shared" si="7"/>
        <v>Mar</v>
      </c>
      <c r="B42" s="25" t="s">
        <v>17</v>
      </c>
      <c r="C42" s="48">
        <f t="shared" si="6"/>
        <v>-5.3557443210258904E-2</v>
      </c>
      <c r="D42" s="48">
        <f t="shared" si="6"/>
        <v>-8.8874186790164345E-2</v>
      </c>
      <c r="E42" s="48">
        <f t="shared" si="6"/>
        <v>-0.10355828220858898</v>
      </c>
      <c r="F42" s="45">
        <f t="shared" si="6"/>
        <v>1.6380423988524573E-2</v>
      </c>
      <c r="G42" s="45">
        <f t="shared" si="6"/>
        <v>5.5777010380015257E-2</v>
      </c>
      <c r="H42" s="45">
        <f t="shared" si="6"/>
        <v>3.8761654063434792E-2</v>
      </c>
    </row>
    <row r="43" spans="1:8" s="6" customFormat="1" x14ac:dyDescent="0.25">
      <c r="A43" s="68" t="str">
        <f t="shared" si="7"/>
        <v>Abr</v>
      </c>
      <c r="B43" s="25" t="s">
        <v>18</v>
      </c>
      <c r="C43" s="48">
        <f t="shared" si="6"/>
        <v>-7.2896523194741158E-2</v>
      </c>
      <c r="D43" s="48">
        <f t="shared" si="6"/>
        <v>-0.24175458078845091</v>
      </c>
      <c r="E43" s="48">
        <f t="shared" si="6"/>
        <v>-0.21776364081233179</v>
      </c>
      <c r="F43" s="45">
        <f t="shared" si="6"/>
        <v>-3.0669681477134336E-2</v>
      </c>
      <c r="G43" s="45">
        <f t="shared" si="6"/>
        <v>0.18519609311951601</v>
      </c>
      <c r="H43" s="45">
        <f t="shared" si="6"/>
        <v>0.2226957833379255</v>
      </c>
    </row>
    <row r="44" spans="1:8" s="6" customFormat="1" x14ac:dyDescent="0.25">
      <c r="A44" s="68" t="str">
        <f t="shared" si="7"/>
        <v>May</v>
      </c>
      <c r="B44" s="25" t="s">
        <v>19</v>
      </c>
      <c r="C44" s="48">
        <f t="shared" si="6"/>
        <v>9.5052333016427015E-2</v>
      </c>
      <c r="D44" s="48">
        <f t="shared" si="6"/>
        <v>2.6771653543307128E-2</v>
      </c>
      <c r="E44" s="48">
        <f t="shared" si="6"/>
        <v>7.0454545454545769E-3</v>
      </c>
      <c r="F44" s="45">
        <f t="shared" si="6"/>
        <v>1.9588191286515677E-2</v>
      </c>
      <c r="G44" s="45">
        <f t="shared" si="6"/>
        <v>8.7391167969370409E-2</v>
      </c>
      <c r="H44" s="45">
        <f t="shared" si="6"/>
        <v>6.650035500833007E-2</v>
      </c>
    </row>
    <row r="45" spans="1:8" s="6" customFormat="1" x14ac:dyDescent="0.25">
      <c r="A45" s="68" t="str">
        <f t="shared" si="7"/>
        <v>Jun</v>
      </c>
      <c r="B45" s="25" t="s">
        <v>20</v>
      </c>
      <c r="C45" s="48" t="str">
        <f t="shared" si="6"/>
        <v>-</v>
      </c>
      <c r="D45" s="48" t="str">
        <f t="shared" si="6"/>
        <v>-</v>
      </c>
      <c r="E45" s="48" t="str">
        <f t="shared" si="6"/>
        <v>-</v>
      </c>
      <c r="F45" s="45" t="str">
        <f t="shared" si="6"/>
        <v>-</v>
      </c>
      <c r="G45" s="45" t="str">
        <f t="shared" si="6"/>
        <v>-</v>
      </c>
      <c r="H45" s="45" t="str">
        <f t="shared" si="6"/>
        <v>-</v>
      </c>
    </row>
    <row r="46" spans="1:8" s="6" customFormat="1" x14ac:dyDescent="0.25">
      <c r="A46" s="68" t="str">
        <f t="shared" si="7"/>
        <v>Jul</v>
      </c>
      <c r="B46" s="25" t="s">
        <v>21</v>
      </c>
      <c r="C46" s="48" t="str">
        <f t="shared" si="6"/>
        <v>-</v>
      </c>
      <c r="D46" s="48" t="str">
        <f t="shared" si="6"/>
        <v>-</v>
      </c>
      <c r="E46" s="48" t="str">
        <f t="shared" si="6"/>
        <v>-</v>
      </c>
      <c r="F46" s="45" t="str">
        <f t="shared" si="6"/>
        <v>-</v>
      </c>
      <c r="G46" s="45" t="str">
        <f t="shared" si="6"/>
        <v>-</v>
      </c>
      <c r="H46" s="45" t="str">
        <f t="shared" si="6"/>
        <v>-</v>
      </c>
    </row>
    <row r="47" spans="1:8" s="6" customFormat="1" x14ac:dyDescent="0.25">
      <c r="A47" s="68" t="str">
        <f t="shared" si="7"/>
        <v>Ago</v>
      </c>
      <c r="B47" s="25" t="s">
        <v>22</v>
      </c>
      <c r="C47" s="48" t="str">
        <f t="shared" si="6"/>
        <v>-</v>
      </c>
      <c r="D47" s="48" t="str">
        <f t="shared" si="6"/>
        <v>-</v>
      </c>
      <c r="E47" s="48" t="str">
        <f t="shared" si="6"/>
        <v>-</v>
      </c>
      <c r="F47" s="45" t="str">
        <f t="shared" si="6"/>
        <v>-</v>
      </c>
      <c r="G47" s="45" t="str">
        <f t="shared" si="6"/>
        <v>-</v>
      </c>
      <c r="H47" s="45" t="str">
        <f t="shared" si="6"/>
        <v>-</v>
      </c>
    </row>
    <row r="48" spans="1:8" s="6" customFormat="1" x14ac:dyDescent="0.25">
      <c r="A48" s="68" t="str">
        <f t="shared" si="7"/>
        <v>Sep</v>
      </c>
      <c r="B48" s="25" t="s">
        <v>23</v>
      </c>
      <c r="C48" s="48" t="str">
        <f t="shared" si="6"/>
        <v>-</v>
      </c>
      <c r="D48" s="48" t="str">
        <f t="shared" si="6"/>
        <v>-</v>
      </c>
      <c r="E48" s="48" t="str">
        <f t="shared" si="6"/>
        <v>-</v>
      </c>
      <c r="F48" s="45" t="str">
        <f t="shared" si="6"/>
        <v>-</v>
      </c>
      <c r="G48" s="45" t="str">
        <f t="shared" si="6"/>
        <v>-</v>
      </c>
      <c r="H48" s="45" t="str">
        <f t="shared" si="6"/>
        <v>-</v>
      </c>
    </row>
    <row r="49" spans="1:8" s="6" customFormat="1" x14ac:dyDescent="0.25">
      <c r="A49" s="68" t="str">
        <f t="shared" si="7"/>
        <v>Oct</v>
      </c>
      <c r="B49" s="25" t="s">
        <v>24</v>
      </c>
      <c r="C49" s="48" t="str">
        <f t="shared" si="6"/>
        <v>-</v>
      </c>
      <c r="D49" s="48" t="str">
        <f t="shared" si="6"/>
        <v>-</v>
      </c>
      <c r="E49" s="48" t="str">
        <f t="shared" si="6"/>
        <v>-</v>
      </c>
      <c r="F49" s="45" t="str">
        <f t="shared" si="6"/>
        <v>-</v>
      </c>
      <c r="G49" s="45" t="str">
        <f t="shared" si="6"/>
        <v>-</v>
      </c>
      <c r="H49" s="45" t="str">
        <f t="shared" si="6"/>
        <v>-</v>
      </c>
    </row>
    <row r="50" spans="1:8" s="6" customFormat="1" x14ac:dyDescent="0.25">
      <c r="A50" s="68" t="str">
        <f t="shared" si="7"/>
        <v>Nov</v>
      </c>
      <c r="B50" s="25" t="s">
        <v>25</v>
      </c>
      <c r="C50" s="48" t="str">
        <f t="shared" si="6"/>
        <v>-</v>
      </c>
      <c r="D50" s="48" t="str">
        <f t="shared" si="6"/>
        <v>-</v>
      </c>
      <c r="E50" s="48" t="str">
        <f t="shared" si="6"/>
        <v>-</v>
      </c>
      <c r="F50" s="45" t="str">
        <f t="shared" si="6"/>
        <v>-</v>
      </c>
      <c r="G50" s="45" t="str">
        <f t="shared" si="6"/>
        <v>-</v>
      </c>
      <c r="H50" s="45" t="str">
        <f t="shared" si="6"/>
        <v>-</v>
      </c>
    </row>
    <row r="51" spans="1:8" s="6" customFormat="1" x14ac:dyDescent="0.25">
      <c r="A51" s="68" t="str">
        <f t="shared" si="7"/>
        <v>Dic</v>
      </c>
      <c r="B51" s="39" t="s">
        <v>26</v>
      </c>
      <c r="C51" s="49" t="str">
        <f t="shared" si="6"/>
        <v>-</v>
      </c>
      <c r="D51" s="49" t="str">
        <f t="shared" si="6"/>
        <v>-</v>
      </c>
      <c r="E51" s="49" t="str">
        <f t="shared" si="6"/>
        <v>-</v>
      </c>
      <c r="F51" s="46" t="str">
        <f t="shared" si="6"/>
        <v>-</v>
      </c>
      <c r="G51" s="46" t="str">
        <f t="shared" si="6"/>
        <v>-</v>
      </c>
      <c r="H51" s="46" t="str">
        <f t="shared" si="6"/>
        <v>-</v>
      </c>
    </row>
    <row r="52" spans="1:8" s="6" customFormat="1" ht="20.25" customHeight="1" x14ac:dyDescent="0.25">
      <c r="A52" s="68"/>
      <c r="B52" s="9" t="s">
        <v>27</v>
      </c>
      <c r="C52" s="24">
        <f t="shared" si="6"/>
        <v>-0.60767676888430211</v>
      </c>
      <c r="D52" s="24">
        <f t="shared" si="6"/>
        <v>-0.62921114293152824</v>
      </c>
      <c r="E52" s="24">
        <f t="shared" si="6"/>
        <v>-0.61742972352453163</v>
      </c>
      <c r="F52" s="24">
        <f t="shared" si="6"/>
        <v>-3.0795438463061209E-2</v>
      </c>
      <c r="G52" s="24">
        <f t="shared" si="6"/>
        <v>2.5493236772290206E-2</v>
      </c>
      <c r="H52" s="24">
        <f t="shared" si="6"/>
        <v>5.8077187695124266E-2</v>
      </c>
    </row>
    <row r="53" spans="1:8" s="6" customFormat="1" x14ac:dyDescent="0.25">
      <c r="F53" s="12"/>
    </row>
    <row r="54" spans="1:8" s="13" customFormat="1" ht="20.100000000000001" customHeight="1" x14ac:dyDescent="0.25">
      <c r="B54" s="23" t="s">
        <v>28</v>
      </c>
      <c r="C54" s="17"/>
      <c r="D54" s="17"/>
      <c r="E54" s="17"/>
      <c r="F54" s="17"/>
      <c r="G54" s="17"/>
      <c r="H54" s="17"/>
    </row>
    <row r="55" spans="1:8" s="6" customFormat="1" x14ac:dyDescent="0.25">
      <c r="F55" s="12"/>
    </row>
    <row r="56" spans="1:8" s="6" customFormat="1" x14ac:dyDescent="0.25">
      <c r="F56" s="12"/>
    </row>
    <row r="57" spans="1:8" s="6" customFormat="1" x14ac:dyDescent="0.25">
      <c r="F57" s="12"/>
    </row>
    <row r="58" spans="1:8" s="6" customFormat="1" x14ac:dyDescent="0.25">
      <c r="F58" s="12"/>
    </row>
    <row r="59" spans="1:8" s="6" customFormat="1" x14ac:dyDescent="0.25">
      <c r="F59" s="12"/>
    </row>
    <row r="60" spans="1:8" s="6" customFormat="1" x14ac:dyDescent="0.25">
      <c r="F60" s="12"/>
    </row>
    <row r="61" spans="1:8" s="6" customFormat="1" x14ac:dyDescent="0.25">
      <c r="F61" s="12"/>
    </row>
    <row r="62" spans="1:8" s="6" customFormat="1" x14ac:dyDescent="0.25">
      <c r="F62" s="12"/>
    </row>
    <row r="63" spans="1:8" s="6" customFormat="1" ht="15" customHeight="1" x14ac:dyDescent="0.25">
      <c r="F63" s="12"/>
    </row>
    <row r="64" spans="1:8" s="6" customFormat="1" x14ac:dyDescent="0.25">
      <c r="F64" s="12"/>
    </row>
    <row r="65" spans="6:6" s="6" customFormat="1" x14ac:dyDescent="0.25">
      <c r="F65" s="12"/>
    </row>
    <row r="66" spans="6:6" s="6" customFormat="1" x14ac:dyDescent="0.25">
      <c r="F66" s="12"/>
    </row>
    <row r="67" spans="6:6" s="6" customFormat="1" x14ac:dyDescent="0.25">
      <c r="F67" s="12"/>
    </row>
    <row r="68" spans="6:6" s="6" customFormat="1" x14ac:dyDescent="0.25">
      <c r="F68" s="12"/>
    </row>
    <row r="69" spans="6:6" s="6" customFormat="1" x14ac:dyDescent="0.25">
      <c r="F69" s="12"/>
    </row>
    <row r="70" spans="6:6" s="6" customFormat="1" x14ac:dyDescent="0.25">
      <c r="F70" s="12"/>
    </row>
    <row r="71" spans="6:6" s="6" customFormat="1" x14ac:dyDescent="0.25">
      <c r="F71" s="12"/>
    </row>
    <row r="72" spans="6:6" s="6" customFormat="1" x14ac:dyDescent="0.25">
      <c r="F72" s="12"/>
    </row>
    <row r="73" spans="6:6" s="6" customFormat="1" x14ac:dyDescent="0.25">
      <c r="F73" s="12"/>
    </row>
    <row r="74" spans="6:6" s="6" customFormat="1" x14ac:dyDescent="0.25">
      <c r="F74" s="12"/>
    </row>
    <row r="75" spans="6:6" s="6" customFormat="1" x14ac:dyDescent="0.25">
      <c r="F75" s="12"/>
    </row>
    <row r="76" spans="6:6" s="6" customFormat="1" x14ac:dyDescent="0.25">
      <c r="F76" s="12"/>
    </row>
    <row r="77" spans="6:6" s="6" customFormat="1" x14ac:dyDescent="0.25">
      <c r="F77" s="12"/>
    </row>
    <row r="78" spans="6:6" s="6" customFormat="1" x14ac:dyDescent="0.25">
      <c r="F78" s="12"/>
    </row>
    <row r="79" spans="6:6" s="6" customFormat="1" x14ac:dyDescent="0.25">
      <c r="F79" s="12"/>
    </row>
    <row r="80" spans="6:6" s="6" customFormat="1" x14ac:dyDescent="0.25">
      <c r="F80" s="12"/>
    </row>
    <row r="81" spans="1:6" s="6" customFormat="1" x14ac:dyDescent="0.25">
      <c r="F81" s="12"/>
    </row>
    <row r="82" spans="1:6" s="6" customFormat="1" x14ac:dyDescent="0.25">
      <c r="F82" s="12"/>
    </row>
    <row r="83" spans="1:6" s="6" customFormat="1" x14ac:dyDescent="0.25">
      <c r="F83" s="12"/>
    </row>
    <row r="84" spans="1:6" s="6" customFormat="1" x14ac:dyDescent="0.25">
      <c r="F84" s="12"/>
    </row>
    <row r="85" spans="1:6" s="6" customFormat="1" x14ac:dyDescent="0.25">
      <c r="F85" s="12"/>
    </row>
    <row r="86" spans="1:6" s="58" customFormat="1" x14ac:dyDescent="0.25">
      <c r="F86" s="12"/>
    </row>
    <row r="87" spans="1:6" s="58" customFormat="1" x14ac:dyDescent="0.25">
      <c r="F87" s="12"/>
    </row>
    <row r="88" spans="1:6" s="58" customFormat="1" x14ac:dyDescent="0.25">
      <c r="F88" s="12"/>
    </row>
    <row r="89" spans="1:6" s="58" customFormat="1" x14ac:dyDescent="0.25">
      <c r="F89" s="12"/>
    </row>
    <row r="90" spans="1:6" x14ac:dyDescent="0.25">
      <c r="A90" s="61"/>
    </row>
    <row r="91" spans="1:6" x14ac:dyDescent="0.25">
      <c r="A91" s="62"/>
      <c r="B91" s="60"/>
    </row>
    <row r="92" spans="1:6" x14ac:dyDescent="0.25">
      <c r="A92" s="63"/>
    </row>
    <row r="93" spans="1:6" x14ac:dyDescent="0.25">
      <c r="A93" s="63"/>
    </row>
  </sheetData>
  <pageMargins left="0.51181102362204722" right="0.51181102362204722" top="0.78740157480314965" bottom="0.78740157480314965" header="0.31496062992125984" footer="0.31496062992125984"/>
  <pageSetup paperSize="9" scale="40" fitToHeight="3" orientation="landscape" r:id="rId1"/>
  <rowBreaks count="1" manualBreakCount="1">
    <brk id="53" max="16383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3" id="{A6DFDD22-E301-4F50-92F3-203A521C7A97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C40:H52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7">
    <tabColor theme="3" tint="0.79998168889431442"/>
    <pageSetUpPr fitToPage="1"/>
  </sheetPr>
  <dimension ref="A1:I88"/>
  <sheetViews>
    <sheetView showGridLines="0" zoomScale="70" zoomScaleNormal="70" workbookViewId="0">
      <selection activeCell="C23" sqref="C23:E27"/>
    </sheetView>
  </sheetViews>
  <sheetFormatPr baseColWidth="10" defaultColWidth="9.140625" defaultRowHeight="15.75" x14ac:dyDescent="0.25"/>
  <cols>
    <col min="1" max="1" width="1.42578125" style="6" customWidth="1"/>
    <col min="2" max="2" width="12.7109375" style="6" bestFit="1" customWidth="1"/>
    <col min="3" max="3" width="21.140625" style="6" bestFit="1" customWidth="1"/>
    <col min="4" max="4" width="10.140625" style="6" bestFit="1" customWidth="1"/>
    <col min="5" max="5" width="18.140625" style="6" bestFit="1" customWidth="1"/>
    <col min="6" max="6" width="7.28515625" style="12" bestFit="1" customWidth="1"/>
    <col min="7" max="7" width="17.140625" style="6" bestFit="1" customWidth="1"/>
    <col min="8" max="8" width="17.42578125" style="6" bestFit="1" customWidth="1"/>
    <col min="9" max="9" width="16.7109375" style="14" bestFit="1" customWidth="1"/>
    <col min="10" max="16384" width="9.140625" style="14"/>
  </cols>
  <sheetData>
    <row r="1" spans="2:9" s="6" customFormat="1" x14ac:dyDescent="0.25">
      <c r="B1" s="3" t="s">
        <v>2</v>
      </c>
      <c r="C1" s="57" t="s">
        <v>46</v>
      </c>
      <c r="D1" s="15"/>
      <c r="E1" s="4"/>
      <c r="F1" s="4"/>
      <c r="G1" s="15"/>
      <c r="H1" s="15"/>
    </row>
    <row r="2" spans="2:9" s="6" customFormat="1" ht="6" customHeight="1" x14ac:dyDescent="0.25">
      <c r="B2" s="2"/>
      <c r="C2" s="2"/>
      <c r="D2" s="2"/>
      <c r="E2" s="2"/>
      <c r="F2" s="2"/>
      <c r="G2" s="2"/>
      <c r="H2" s="2"/>
    </row>
    <row r="3" spans="2:9" s="6" customFormat="1" x14ac:dyDescent="0.25">
      <c r="B3" s="17">
        <v>2018</v>
      </c>
      <c r="C3" s="17"/>
      <c r="D3" s="17"/>
      <c r="E3" s="17"/>
      <c r="F3" s="17"/>
      <c r="G3" s="17"/>
      <c r="H3" s="17"/>
    </row>
    <row r="4" spans="2:9" s="6" customFormat="1" x14ac:dyDescent="0.25">
      <c r="B4" s="19"/>
      <c r="C4" s="18"/>
      <c r="D4" s="18"/>
      <c r="E4" s="18"/>
      <c r="F4" s="18"/>
      <c r="G4" s="18"/>
      <c r="H4" s="18"/>
    </row>
    <row r="5" spans="2:9" s="6" customFormat="1" x14ac:dyDescent="0.25">
      <c r="B5" s="85" t="s">
        <v>7</v>
      </c>
      <c r="C5" s="56" t="s">
        <v>43</v>
      </c>
      <c r="D5" s="56" t="s">
        <v>42</v>
      </c>
      <c r="E5" s="56" t="s">
        <v>44</v>
      </c>
      <c r="F5" s="86" t="s">
        <v>10</v>
      </c>
      <c r="G5" s="56" t="s">
        <v>11</v>
      </c>
      <c r="H5" s="87" t="s">
        <v>12</v>
      </c>
    </row>
    <row r="6" spans="2:9" s="6" customFormat="1" x14ac:dyDescent="0.25">
      <c r="B6" s="34" t="s">
        <v>15</v>
      </c>
      <c r="C6" s="69">
        <v>632003460.81389403</v>
      </c>
      <c r="D6" s="35">
        <v>3813</v>
      </c>
      <c r="E6" s="35">
        <v>1551</v>
      </c>
      <c r="F6" s="36">
        <f t="shared" ref="F6:F17" si="0">IF(D6=0,0,D6/E6)</f>
        <v>2.4584139264990328</v>
      </c>
      <c r="G6" s="73">
        <f t="shared" ref="G6:G17" si="1">IF(C6=0,0,F6*H6)</f>
        <v>407481.27712049906</v>
      </c>
      <c r="H6" s="73">
        <f t="shared" ref="H6:H17" si="2">IF(C6=0,0,C6/D6)</f>
        <v>165749.66189716602</v>
      </c>
      <c r="I6" s="29"/>
    </row>
    <row r="7" spans="2:9" s="6" customFormat="1" x14ac:dyDescent="0.25">
      <c r="B7" s="25" t="s">
        <v>16</v>
      </c>
      <c r="C7" s="69">
        <v>615783945.09690106</v>
      </c>
      <c r="D7" s="35">
        <v>3530</v>
      </c>
      <c r="E7" s="35">
        <v>1317</v>
      </c>
      <c r="F7" s="36">
        <f t="shared" si="0"/>
        <v>2.6803340926347761</v>
      </c>
      <c r="G7" s="74">
        <f t="shared" si="1"/>
        <v>467565.63788678899</v>
      </c>
      <c r="H7" s="74">
        <f t="shared" si="2"/>
        <v>174443.04393679916</v>
      </c>
      <c r="I7" s="29"/>
    </row>
    <row r="8" spans="2:9" s="6" customFormat="1" x14ac:dyDescent="0.25">
      <c r="B8" s="25" t="s">
        <v>17</v>
      </c>
      <c r="C8" s="70">
        <v>691361387.77670097</v>
      </c>
      <c r="D8" s="32">
        <v>3817</v>
      </c>
      <c r="E8" s="32">
        <v>1436</v>
      </c>
      <c r="F8" s="36">
        <f t="shared" si="0"/>
        <v>2.6580779944289694</v>
      </c>
      <c r="G8" s="74">
        <f t="shared" si="1"/>
        <v>481449.43438488926</v>
      </c>
      <c r="H8" s="74">
        <f t="shared" si="2"/>
        <v>181126.90274474744</v>
      </c>
      <c r="I8" s="29"/>
    </row>
    <row r="9" spans="2:9" s="6" customFormat="1" x14ac:dyDescent="0.25">
      <c r="B9" s="25" t="s">
        <v>18</v>
      </c>
      <c r="C9" s="70">
        <v>677096156.830603</v>
      </c>
      <c r="D9" s="32">
        <v>3627</v>
      </c>
      <c r="E9" s="32">
        <v>1387</v>
      </c>
      <c r="F9" s="36">
        <f t="shared" si="0"/>
        <v>2.6149963950973323</v>
      </c>
      <c r="G9" s="74">
        <f t="shared" si="1"/>
        <v>488173.14839985798</v>
      </c>
      <c r="H9" s="74">
        <f t="shared" si="2"/>
        <v>186682.14966380011</v>
      </c>
      <c r="I9" s="29"/>
    </row>
    <row r="10" spans="2:9" s="6" customFormat="1" x14ac:dyDescent="0.25">
      <c r="B10" s="25" t="s">
        <v>19</v>
      </c>
      <c r="C10" s="70">
        <v>847870970.79060102</v>
      </c>
      <c r="D10" s="32">
        <v>3739</v>
      </c>
      <c r="E10" s="32">
        <v>1605</v>
      </c>
      <c r="F10" s="36">
        <f t="shared" si="0"/>
        <v>2.3295950155763241</v>
      </c>
      <c r="G10" s="74">
        <f t="shared" si="1"/>
        <v>528268.51762654271</v>
      </c>
      <c r="H10" s="74">
        <f t="shared" si="2"/>
        <v>226764.1002381923</v>
      </c>
      <c r="I10" s="29"/>
    </row>
    <row r="11" spans="2:9" s="6" customFormat="1" x14ac:dyDescent="0.25">
      <c r="B11" s="25" t="s">
        <v>20</v>
      </c>
      <c r="C11" s="70">
        <v>837269566.79749894</v>
      </c>
      <c r="D11" s="32">
        <v>3313</v>
      </c>
      <c r="E11" s="32">
        <v>1462</v>
      </c>
      <c r="F11" s="36">
        <f t="shared" si="0"/>
        <v>2.2660738714090289</v>
      </c>
      <c r="G11" s="74">
        <f t="shared" si="1"/>
        <v>572687.80218707176</v>
      </c>
      <c r="H11" s="74">
        <f t="shared" si="2"/>
        <v>252722.47714986384</v>
      </c>
      <c r="I11" s="29"/>
    </row>
    <row r="12" spans="2:9" s="6" customFormat="1" x14ac:dyDescent="0.25">
      <c r="B12" s="25" t="s">
        <v>21</v>
      </c>
      <c r="C12" s="70">
        <v>718874461.6085</v>
      </c>
      <c r="D12" s="32">
        <v>3085</v>
      </c>
      <c r="E12" s="32">
        <v>1348</v>
      </c>
      <c r="F12" s="36">
        <f t="shared" si="0"/>
        <v>2.2885756676557865</v>
      </c>
      <c r="G12" s="74">
        <f t="shared" si="1"/>
        <v>533289.65994695853</v>
      </c>
      <c r="H12" s="74">
        <f t="shared" si="2"/>
        <v>233022.51591847651</v>
      </c>
      <c r="I12" s="29"/>
    </row>
    <row r="13" spans="2:9" s="6" customFormat="1" x14ac:dyDescent="0.25">
      <c r="B13" s="25" t="s">
        <v>22</v>
      </c>
      <c r="C13" s="70">
        <v>742647949.038499</v>
      </c>
      <c r="D13" s="32">
        <v>3871</v>
      </c>
      <c r="E13" s="32">
        <v>1721</v>
      </c>
      <c r="F13" s="36">
        <f t="shared" si="0"/>
        <v>2.2492736780941311</v>
      </c>
      <c r="G13" s="74">
        <f t="shared" si="1"/>
        <v>431521.17898808775</v>
      </c>
      <c r="H13" s="74">
        <f t="shared" si="2"/>
        <v>191849.12142560037</v>
      </c>
      <c r="I13" s="29"/>
    </row>
    <row r="14" spans="2:9" s="6" customFormat="1" x14ac:dyDescent="0.25">
      <c r="B14" s="25" t="s">
        <v>23</v>
      </c>
      <c r="C14" s="70">
        <v>604427066.61479998</v>
      </c>
      <c r="D14" s="32">
        <v>3175</v>
      </c>
      <c r="E14" s="32">
        <v>1234</v>
      </c>
      <c r="F14" s="36">
        <f t="shared" si="0"/>
        <v>2.5729335494327392</v>
      </c>
      <c r="G14" s="74">
        <f t="shared" si="1"/>
        <v>489811.23712706647</v>
      </c>
      <c r="H14" s="74">
        <f t="shared" si="2"/>
        <v>190370.72964245669</v>
      </c>
      <c r="I14" s="29"/>
    </row>
    <row r="15" spans="2:9" s="6" customFormat="1" x14ac:dyDescent="0.25">
      <c r="B15" s="25" t="s">
        <v>24</v>
      </c>
      <c r="C15" s="70">
        <v>521844332.84100002</v>
      </c>
      <c r="D15" s="32">
        <v>2620</v>
      </c>
      <c r="E15" s="32">
        <v>1030</v>
      </c>
      <c r="F15" s="36">
        <f t="shared" si="0"/>
        <v>2.5436893203883497</v>
      </c>
      <c r="G15" s="74">
        <f t="shared" si="1"/>
        <v>506644.98334077676</v>
      </c>
      <c r="H15" s="74">
        <f t="shared" si="2"/>
        <v>199177.22627519086</v>
      </c>
      <c r="I15" s="29"/>
    </row>
    <row r="16" spans="2:9" s="6" customFormat="1" x14ac:dyDescent="0.25">
      <c r="B16" s="25" t="s">
        <v>25</v>
      </c>
      <c r="C16" s="70">
        <v>581285704.09539998</v>
      </c>
      <c r="D16" s="32">
        <v>3215</v>
      </c>
      <c r="E16" s="32">
        <v>1346</v>
      </c>
      <c r="F16" s="36">
        <f t="shared" si="0"/>
        <v>2.388558692421991</v>
      </c>
      <c r="G16" s="74">
        <f t="shared" si="1"/>
        <v>431861.59293863294</v>
      </c>
      <c r="H16" s="74">
        <f t="shared" si="2"/>
        <v>180804.26254911351</v>
      </c>
      <c r="I16" s="29"/>
    </row>
    <row r="17" spans="2:9" s="6" customFormat="1" x14ac:dyDescent="0.25">
      <c r="B17" s="39" t="s">
        <v>26</v>
      </c>
      <c r="C17" s="71">
        <v>1173183180.8422999</v>
      </c>
      <c r="D17" s="40">
        <v>6886</v>
      </c>
      <c r="E17" s="40">
        <v>2626</v>
      </c>
      <c r="F17" s="22">
        <f t="shared" si="0"/>
        <v>2.6222391469916224</v>
      </c>
      <c r="G17" s="75">
        <f t="shared" si="1"/>
        <v>446756.73299402132</v>
      </c>
      <c r="H17" s="75">
        <f t="shared" si="2"/>
        <v>170372.23073515829</v>
      </c>
      <c r="I17" s="29"/>
    </row>
    <row r="18" spans="2:9" s="6" customFormat="1" x14ac:dyDescent="0.25">
      <c r="B18" s="9" t="s">
        <v>27</v>
      </c>
      <c r="C18" s="72">
        <f>SUM(C6:C17)</f>
        <v>8643648183.146698</v>
      </c>
      <c r="D18" s="28">
        <f>SUM(D6:D17)</f>
        <v>44691</v>
      </c>
      <c r="E18" s="28">
        <f>SUM(E6:E17)</f>
        <v>18063</v>
      </c>
      <c r="F18" s="10">
        <f>IFERROR(D18/E18,0)</f>
        <v>2.4741737252948015</v>
      </c>
      <c r="G18" s="76">
        <f>IFERROR(IF(C18="",0,F18*H18),0)</f>
        <v>478527.82943844865</v>
      </c>
      <c r="H18" s="76">
        <f>IFERROR(C18/D18,0)</f>
        <v>193409.14687849226</v>
      </c>
    </row>
    <row r="19" spans="2:9" s="6" customFormat="1" x14ac:dyDescent="0.25">
      <c r="D19" s="29"/>
      <c r="E19" s="29"/>
    </row>
    <row r="20" spans="2:9" s="6" customFormat="1" x14ac:dyDescent="0.25">
      <c r="B20" s="17">
        <v>2019</v>
      </c>
      <c r="C20" s="17"/>
      <c r="D20" s="30"/>
      <c r="E20" s="30"/>
      <c r="F20" s="17"/>
      <c r="G20" s="17"/>
      <c r="H20" s="17"/>
      <c r="I20" s="55"/>
    </row>
    <row r="21" spans="2:9" s="6" customFormat="1" x14ac:dyDescent="0.25">
      <c r="B21" s="19"/>
      <c r="C21" s="18"/>
      <c r="D21" s="31"/>
      <c r="E21" s="31"/>
      <c r="F21" s="18"/>
      <c r="G21" s="18"/>
      <c r="H21" s="18"/>
    </row>
    <row r="22" spans="2:9" s="6" customFormat="1" x14ac:dyDescent="0.25">
      <c r="B22" s="85" t="s">
        <v>7</v>
      </c>
      <c r="C22" s="56" t="s">
        <v>43</v>
      </c>
      <c r="D22" s="56" t="s">
        <v>42</v>
      </c>
      <c r="E22" s="56" t="s">
        <v>44</v>
      </c>
      <c r="F22" s="86" t="s">
        <v>10</v>
      </c>
      <c r="G22" s="56" t="s">
        <v>11</v>
      </c>
      <c r="H22" s="87" t="s">
        <v>12</v>
      </c>
    </row>
    <row r="23" spans="2:9" s="6" customFormat="1" x14ac:dyDescent="0.25">
      <c r="B23" s="34" t="s">
        <v>15</v>
      </c>
      <c r="C23" s="71">
        <v>555006602.16549695</v>
      </c>
      <c r="D23" s="40">
        <v>3136</v>
      </c>
      <c r="E23" s="40">
        <v>1436</v>
      </c>
      <c r="F23" s="36">
        <f t="shared" ref="F23:F34" si="3">IF(D23=0,0,D23/E23)</f>
        <v>2.1838440111420612</v>
      </c>
      <c r="G23" s="73">
        <f t="shared" ref="G23:G34" si="4">IF(C23=0,0,F23*H23)</f>
        <v>386494.84830466355</v>
      </c>
      <c r="H23" s="73">
        <f t="shared" ref="H23:H34" si="5">IF(C23=0,0,C23/D23)</f>
        <v>176979.14609869162</v>
      </c>
      <c r="I23" s="29"/>
    </row>
    <row r="24" spans="2:9" s="6" customFormat="1" x14ac:dyDescent="0.25">
      <c r="B24" s="25" t="s">
        <v>16</v>
      </c>
      <c r="C24" s="71">
        <v>617607710.22899902</v>
      </c>
      <c r="D24" s="40">
        <v>3395</v>
      </c>
      <c r="E24" s="40">
        <v>1332</v>
      </c>
      <c r="F24" s="26">
        <f t="shared" si="3"/>
        <v>2.5487987987987988</v>
      </c>
      <c r="G24" s="74">
        <f t="shared" si="4"/>
        <v>463669.45212387317</v>
      </c>
      <c r="H24" s="74">
        <f t="shared" si="5"/>
        <v>181916.85131929279</v>
      </c>
      <c r="I24" s="29"/>
    </row>
    <row r="25" spans="2:9" s="6" customFormat="1" x14ac:dyDescent="0.25">
      <c r="B25" s="25" t="s">
        <v>17</v>
      </c>
      <c r="C25" s="71">
        <v>686562771.65379798</v>
      </c>
      <c r="D25" s="40">
        <v>3665</v>
      </c>
      <c r="E25" s="40">
        <v>1290</v>
      </c>
      <c r="F25" s="26">
        <f t="shared" si="3"/>
        <v>2.8410852713178296</v>
      </c>
      <c r="G25" s="74">
        <f t="shared" si="4"/>
        <v>532219.20283240161</v>
      </c>
      <c r="H25" s="74">
        <f t="shared" si="5"/>
        <v>187329.54206106358</v>
      </c>
    </row>
    <row r="26" spans="2:9" s="6" customFormat="1" x14ac:dyDescent="0.25">
      <c r="B26" s="25" t="s">
        <v>18</v>
      </c>
      <c r="C26" s="71">
        <v>610638043.10429895</v>
      </c>
      <c r="D26" s="40">
        <v>2602</v>
      </c>
      <c r="E26" s="40">
        <v>1107</v>
      </c>
      <c r="F26" s="26">
        <f t="shared" si="3"/>
        <v>2.3504968383017162</v>
      </c>
      <c r="G26" s="74">
        <f t="shared" si="4"/>
        <v>551615.21508970088</v>
      </c>
      <c r="H26" s="74">
        <f t="shared" si="5"/>
        <v>234680.26253047615</v>
      </c>
    </row>
    <row r="27" spans="2:9" s="6" customFormat="1" x14ac:dyDescent="0.25">
      <c r="B27" s="25" t="s">
        <v>19</v>
      </c>
      <c r="C27" s="71">
        <v>869797249.15090001</v>
      </c>
      <c r="D27" s="40">
        <v>3756</v>
      </c>
      <c r="E27" s="40">
        <v>1588</v>
      </c>
      <c r="F27" s="26">
        <f t="shared" si="3"/>
        <v>2.3652392947103276</v>
      </c>
      <c r="G27" s="74">
        <f t="shared" si="4"/>
        <v>547731.26520837529</v>
      </c>
      <c r="H27" s="74">
        <f t="shared" si="5"/>
        <v>231575.41244699148</v>
      </c>
    </row>
    <row r="28" spans="2:9" s="6" customFormat="1" x14ac:dyDescent="0.25">
      <c r="B28" s="25" t="s">
        <v>20</v>
      </c>
      <c r="C28" s="71"/>
      <c r="D28" s="40"/>
      <c r="E28" s="40"/>
      <c r="F28" s="26">
        <f t="shared" si="3"/>
        <v>0</v>
      </c>
      <c r="G28" s="74">
        <f t="shared" si="4"/>
        <v>0</v>
      </c>
      <c r="H28" s="74">
        <f t="shared" si="5"/>
        <v>0</v>
      </c>
    </row>
    <row r="29" spans="2:9" s="6" customFormat="1" x14ac:dyDescent="0.25">
      <c r="B29" s="25" t="s">
        <v>21</v>
      </c>
      <c r="C29" s="71"/>
      <c r="D29" s="40"/>
      <c r="E29" s="40"/>
      <c r="F29" s="26">
        <f t="shared" si="3"/>
        <v>0</v>
      </c>
      <c r="G29" s="74">
        <f t="shared" si="4"/>
        <v>0</v>
      </c>
      <c r="H29" s="74">
        <f t="shared" si="5"/>
        <v>0</v>
      </c>
    </row>
    <row r="30" spans="2:9" s="6" customFormat="1" x14ac:dyDescent="0.25">
      <c r="B30" s="25" t="s">
        <v>22</v>
      </c>
      <c r="C30" s="71"/>
      <c r="D30" s="40"/>
      <c r="E30" s="40"/>
      <c r="F30" s="26">
        <f t="shared" si="3"/>
        <v>0</v>
      </c>
      <c r="G30" s="74">
        <f t="shared" si="4"/>
        <v>0</v>
      </c>
      <c r="H30" s="74">
        <f t="shared" si="5"/>
        <v>0</v>
      </c>
    </row>
    <row r="31" spans="2:9" s="6" customFormat="1" x14ac:dyDescent="0.25">
      <c r="B31" s="25" t="s">
        <v>23</v>
      </c>
      <c r="C31" s="71"/>
      <c r="D31" s="40"/>
      <c r="E31" s="40"/>
      <c r="F31" s="26">
        <f t="shared" si="3"/>
        <v>0</v>
      </c>
      <c r="G31" s="74">
        <f t="shared" si="4"/>
        <v>0</v>
      </c>
      <c r="H31" s="74">
        <f t="shared" si="5"/>
        <v>0</v>
      </c>
    </row>
    <row r="32" spans="2:9" s="6" customFormat="1" x14ac:dyDescent="0.25">
      <c r="B32" s="25" t="s">
        <v>24</v>
      </c>
      <c r="C32" s="71"/>
      <c r="D32" s="40"/>
      <c r="E32" s="40"/>
      <c r="F32" s="26">
        <f t="shared" si="3"/>
        <v>0</v>
      </c>
      <c r="G32" s="74">
        <f t="shared" si="4"/>
        <v>0</v>
      </c>
      <c r="H32" s="74">
        <f t="shared" si="5"/>
        <v>0</v>
      </c>
    </row>
    <row r="33" spans="2:8" s="6" customFormat="1" x14ac:dyDescent="0.25">
      <c r="B33" s="25" t="s">
        <v>25</v>
      </c>
      <c r="C33" s="71"/>
      <c r="D33" s="40"/>
      <c r="E33" s="40"/>
      <c r="F33" s="26">
        <f t="shared" si="3"/>
        <v>0</v>
      </c>
      <c r="G33" s="74">
        <f t="shared" si="4"/>
        <v>0</v>
      </c>
      <c r="H33" s="74">
        <f t="shared" si="5"/>
        <v>0</v>
      </c>
    </row>
    <row r="34" spans="2:8" s="6" customFormat="1" x14ac:dyDescent="0.25">
      <c r="B34" s="39" t="s">
        <v>26</v>
      </c>
      <c r="C34" s="71"/>
      <c r="D34" s="40"/>
      <c r="E34" s="40"/>
      <c r="F34" s="41">
        <f t="shared" si="3"/>
        <v>0</v>
      </c>
      <c r="G34" s="75">
        <f t="shared" si="4"/>
        <v>0</v>
      </c>
      <c r="H34" s="75">
        <f t="shared" si="5"/>
        <v>0</v>
      </c>
    </row>
    <row r="35" spans="2:8" s="6" customFormat="1" x14ac:dyDescent="0.25">
      <c r="B35" s="9" t="s">
        <v>27</v>
      </c>
      <c r="C35" s="72">
        <f>SUM(C23:C34)</f>
        <v>3339612376.303493</v>
      </c>
      <c r="D35" s="28">
        <f>SUM(D23:D34)</f>
        <v>16554</v>
      </c>
      <c r="E35" s="28">
        <f>SUM(E23:E34)</f>
        <v>6753</v>
      </c>
      <c r="F35" s="10">
        <f>IFERROR(D35/E35,0)</f>
        <v>2.4513549533540648</v>
      </c>
      <c r="G35" s="76">
        <f>IFERROR(IF(C35="",0,F35*H35),0)</f>
        <v>494537.59459551208</v>
      </c>
      <c r="H35" s="76">
        <f>IFERROR(C35/D35,0)</f>
        <v>201740.50841509562</v>
      </c>
    </row>
    <row r="36" spans="2:8" s="6" customFormat="1" x14ac:dyDescent="0.25"/>
    <row r="37" spans="2:8" s="6" customFormat="1" x14ac:dyDescent="0.25">
      <c r="B37" s="23" t="str">
        <f>B20&amp;" x "&amp;B3</f>
        <v>2019 x 2018</v>
      </c>
      <c r="C37" s="17"/>
      <c r="D37" s="17"/>
      <c r="E37" s="17"/>
      <c r="F37" s="17"/>
      <c r="G37" s="17"/>
      <c r="H37" s="17"/>
    </row>
    <row r="38" spans="2:8" s="6" customFormat="1" x14ac:dyDescent="0.25">
      <c r="B38" s="19"/>
      <c r="C38" s="18"/>
      <c r="D38" s="18"/>
      <c r="E38" s="18"/>
      <c r="F38" s="18"/>
      <c r="G38" s="18"/>
      <c r="H38" s="18"/>
    </row>
    <row r="39" spans="2:8" s="6" customFormat="1" x14ac:dyDescent="0.25">
      <c r="B39" s="85" t="s">
        <v>7</v>
      </c>
      <c r="C39" s="56" t="s">
        <v>43</v>
      </c>
      <c r="D39" s="56" t="s">
        <v>42</v>
      </c>
      <c r="E39" s="56" t="s">
        <v>44</v>
      </c>
      <c r="F39" s="86" t="s">
        <v>10</v>
      </c>
      <c r="G39" s="56" t="s">
        <v>11</v>
      </c>
      <c r="H39" s="87" t="s">
        <v>12</v>
      </c>
    </row>
    <row r="40" spans="2:8" s="6" customFormat="1" x14ac:dyDescent="0.25">
      <c r="B40" s="34" t="s">
        <v>15</v>
      </c>
      <c r="C40" s="47">
        <f>IFERROR(IF(C23=0,"-",C23/C6-1),"-")</f>
        <v>-0.12182980540840793</v>
      </c>
      <c r="D40" s="47">
        <f t="shared" ref="D40:H40" si="6">IFERROR(IF(D23=0,"-",D23/D6-1),"-")</f>
        <v>-0.17755048518227112</v>
      </c>
      <c r="E40" s="47">
        <f t="shared" si="6"/>
        <v>-7.414571244358481E-2</v>
      </c>
      <c r="F40" s="44">
        <f t="shared" si="6"/>
        <v>-0.11168579562514114</v>
      </c>
      <c r="G40" s="44">
        <f t="shared" si="6"/>
        <v>-5.1502805145153818E-2</v>
      </c>
      <c r="H40" s="44">
        <f t="shared" si="6"/>
        <v>6.7749665809228476E-2</v>
      </c>
    </row>
    <row r="41" spans="2:8" s="6" customFormat="1" ht="15.75" customHeight="1" x14ac:dyDescent="0.25">
      <c r="B41" s="25" t="s">
        <v>16</v>
      </c>
      <c r="C41" s="48">
        <f t="shared" ref="C41:H52" si="7">IFERROR(IF(C24=0,"-",C24/C7-1),"-")</f>
        <v>2.9616964628900178E-3</v>
      </c>
      <c r="D41" s="48">
        <f t="shared" si="7"/>
        <v>-3.82436260623229E-2</v>
      </c>
      <c r="E41" s="48">
        <f t="shared" si="7"/>
        <v>1.1389521640091216E-2</v>
      </c>
      <c r="F41" s="45">
        <f t="shared" si="7"/>
        <v>-4.9074215858918468E-2</v>
      </c>
      <c r="G41" s="45">
        <f t="shared" si="7"/>
        <v>-8.3329172360163684E-3</v>
      </c>
      <c r="H41" s="45">
        <f t="shared" si="7"/>
        <v>4.2843825777320266E-2</v>
      </c>
    </row>
    <row r="42" spans="2:8" s="6" customFormat="1" ht="15.75" customHeight="1" x14ac:dyDescent="0.25">
      <c r="B42" s="25" t="s">
        <v>17</v>
      </c>
      <c r="C42" s="48">
        <f t="shared" si="7"/>
        <v>-6.9408217001162287E-3</v>
      </c>
      <c r="D42" s="48">
        <f t="shared" si="7"/>
        <v>-3.9821849620120475E-2</v>
      </c>
      <c r="E42" s="48">
        <f t="shared" si="7"/>
        <v>-0.10167130919220058</v>
      </c>
      <c r="F42" s="45">
        <f t="shared" si="7"/>
        <v>6.8849475926749504E-2</v>
      </c>
      <c r="G42" s="45">
        <f t="shared" si="7"/>
        <v>0.10545192251056856</v>
      </c>
      <c r="H42" s="45">
        <f t="shared" si="7"/>
        <v>3.4244715844653939E-2</v>
      </c>
    </row>
    <row r="43" spans="2:8" s="6" customFormat="1" ht="15.75" customHeight="1" x14ac:dyDescent="0.25">
      <c r="B43" s="25" t="s">
        <v>18</v>
      </c>
      <c r="C43" s="48">
        <f t="shared" si="7"/>
        <v>-9.8151662885498592E-2</v>
      </c>
      <c r="D43" s="48">
        <f t="shared" si="7"/>
        <v>-0.28260270195754067</v>
      </c>
      <c r="E43" s="48">
        <f t="shared" si="7"/>
        <v>-0.20187454938716654</v>
      </c>
      <c r="F43" s="45">
        <f t="shared" si="7"/>
        <v>-0.10114719748428991</v>
      </c>
      <c r="G43" s="45">
        <f t="shared" si="7"/>
        <v>0.12995812427986753</v>
      </c>
      <c r="H43" s="45">
        <f t="shared" si="7"/>
        <v>0.25711142148896871</v>
      </c>
    </row>
    <row r="44" spans="2:8" s="6" customFormat="1" ht="15.75" customHeight="1" x14ac:dyDescent="0.25">
      <c r="B44" s="25" t="s">
        <v>19</v>
      </c>
      <c r="C44" s="48">
        <f t="shared" si="7"/>
        <v>2.586039517292793E-2</v>
      </c>
      <c r="D44" s="48">
        <f t="shared" si="7"/>
        <v>4.5466702326826258E-3</v>
      </c>
      <c r="E44" s="48">
        <f t="shared" si="7"/>
        <v>-1.0591900311526459E-2</v>
      </c>
      <c r="F44" s="45">
        <f t="shared" si="7"/>
        <v>1.5300633327113067E-2</v>
      </c>
      <c r="G44" s="45">
        <f t="shared" si="7"/>
        <v>3.6842527866844499E-2</v>
      </c>
      <c r="H44" s="45">
        <f t="shared" si="7"/>
        <v>2.121725706911004E-2</v>
      </c>
    </row>
    <row r="45" spans="2:8" s="6" customFormat="1" ht="15.75" customHeight="1" x14ac:dyDescent="0.25">
      <c r="B45" s="25" t="s">
        <v>20</v>
      </c>
      <c r="C45" s="48" t="str">
        <f t="shared" si="7"/>
        <v>-</v>
      </c>
      <c r="D45" s="48" t="str">
        <f t="shared" si="7"/>
        <v>-</v>
      </c>
      <c r="E45" s="48" t="str">
        <f t="shared" si="7"/>
        <v>-</v>
      </c>
      <c r="F45" s="45" t="str">
        <f t="shared" si="7"/>
        <v>-</v>
      </c>
      <c r="G45" s="45" t="str">
        <f t="shared" si="7"/>
        <v>-</v>
      </c>
      <c r="H45" s="45" t="str">
        <f t="shared" si="7"/>
        <v>-</v>
      </c>
    </row>
    <row r="46" spans="2:8" s="6" customFormat="1" ht="15.75" customHeight="1" x14ac:dyDescent="0.25">
      <c r="B46" s="25" t="s">
        <v>21</v>
      </c>
      <c r="C46" s="48" t="str">
        <f t="shared" si="7"/>
        <v>-</v>
      </c>
      <c r="D46" s="48" t="str">
        <f t="shared" si="7"/>
        <v>-</v>
      </c>
      <c r="E46" s="48" t="str">
        <f t="shared" si="7"/>
        <v>-</v>
      </c>
      <c r="F46" s="45" t="str">
        <f t="shared" si="7"/>
        <v>-</v>
      </c>
      <c r="G46" s="45" t="str">
        <f t="shared" si="7"/>
        <v>-</v>
      </c>
      <c r="H46" s="45" t="str">
        <f t="shared" si="7"/>
        <v>-</v>
      </c>
    </row>
    <row r="47" spans="2:8" s="6" customFormat="1" ht="15.75" customHeight="1" x14ac:dyDescent="0.25">
      <c r="B47" s="25" t="s">
        <v>22</v>
      </c>
      <c r="C47" s="48" t="str">
        <f t="shared" si="7"/>
        <v>-</v>
      </c>
      <c r="D47" s="48" t="str">
        <f t="shared" si="7"/>
        <v>-</v>
      </c>
      <c r="E47" s="48" t="str">
        <f t="shared" si="7"/>
        <v>-</v>
      </c>
      <c r="F47" s="45" t="str">
        <f t="shared" si="7"/>
        <v>-</v>
      </c>
      <c r="G47" s="45" t="str">
        <f t="shared" si="7"/>
        <v>-</v>
      </c>
      <c r="H47" s="45" t="str">
        <f t="shared" si="7"/>
        <v>-</v>
      </c>
    </row>
    <row r="48" spans="2:8" s="6" customFormat="1" ht="15.75" customHeight="1" x14ac:dyDescent="0.25">
      <c r="B48" s="25" t="s">
        <v>23</v>
      </c>
      <c r="C48" s="48" t="str">
        <f t="shared" si="7"/>
        <v>-</v>
      </c>
      <c r="D48" s="48" t="str">
        <f t="shared" si="7"/>
        <v>-</v>
      </c>
      <c r="E48" s="48" t="str">
        <f t="shared" si="7"/>
        <v>-</v>
      </c>
      <c r="F48" s="45" t="str">
        <f t="shared" si="7"/>
        <v>-</v>
      </c>
      <c r="G48" s="45" t="str">
        <f t="shared" si="7"/>
        <v>-</v>
      </c>
      <c r="H48" s="45" t="str">
        <f t="shared" si="7"/>
        <v>-</v>
      </c>
    </row>
    <row r="49" spans="2:8" s="6" customFormat="1" ht="15.75" customHeight="1" x14ac:dyDescent="0.25">
      <c r="B49" s="25" t="s">
        <v>24</v>
      </c>
      <c r="C49" s="48" t="str">
        <f t="shared" si="7"/>
        <v>-</v>
      </c>
      <c r="D49" s="48" t="str">
        <f t="shared" si="7"/>
        <v>-</v>
      </c>
      <c r="E49" s="48" t="str">
        <f t="shared" si="7"/>
        <v>-</v>
      </c>
      <c r="F49" s="45" t="str">
        <f t="shared" si="7"/>
        <v>-</v>
      </c>
      <c r="G49" s="45" t="str">
        <f t="shared" si="7"/>
        <v>-</v>
      </c>
      <c r="H49" s="45" t="str">
        <f t="shared" si="7"/>
        <v>-</v>
      </c>
    </row>
    <row r="50" spans="2:8" s="6" customFormat="1" ht="15.75" customHeight="1" x14ac:dyDescent="0.25">
      <c r="B50" s="25" t="s">
        <v>25</v>
      </c>
      <c r="C50" s="48" t="str">
        <f t="shared" si="7"/>
        <v>-</v>
      </c>
      <c r="D50" s="48" t="str">
        <f t="shared" si="7"/>
        <v>-</v>
      </c>
      <c r="E50" s="48" t="str">
        <f t="shared" si="7"/>
        <v>-</v>
      </c>
      <c r="F50" s="45" t="str">
        <f t="shared" si="7"/>
        <v>-</v>
      </c>
      <c r="G50" s="45" t="str">
        <f t="shared" si="7"/>
        <v>-</v>
      </c>
      <c r="H50" s="45" t="str">
        <f t="shared" si="7"/>
        <v>-</v>
      </c>
    </row>
    <row r="51" spans="2:8" s="6" customFormat="1" ht="15.75" customHeight="1" x14ac:dyDescent="0.25">
      <c r="B51" s="39" t="s">
        <v>26</v>
      </c>
      <c r="C51" s="49" t="str">
        <f t="shared" si="7"/>
        <v>-</v>
      </c>
      <c r="D51" s="49" t="str">
        <f t="shared" si="7"/>
        <v>-</v>
      </c>
      <c r="E51" s="49" t="str">
        <f t="shared" si="7"/>
        <v>-</v>
      </c>
      <c r="F51" s="46" t="str">
        <f t="shared" si="7"/>
        <v>-</v>
      </c>
      <c r="G51" s="46" t="str">
        <f t="shared" si="7"/>
        <v>-</v>
      </c>
      <c r="H51" s="46" t="str">
        <f t="shared" si="7"/>
        <v>-</v>
      </c>
    </row>
    <row r="52" spans="2:8" s="6" customFormat="1" ht="20.25" customHeight="1" x14ac:dyDescent="0.25">
      <c r="B52" s="9" t="s">
        <v>27</v>
      </c>
      <c r="C52" s="24">
        <f t="shared" si="7"/>
        <v>-0.61363393031023206</v>
      </c>
      <c r="D52" s="24">
        <f t="shared" si="7"/>
        <v>-0.62958985030543069</v>
      </c>
      <c r="E52" s="24">
        <f t="shared" si="7"/>
        <v>-0.62614183690416869</v>
      </c>
      <c r="F52" s="24">
        <f t="shared" si="7"/>
        <v>-9.2227848462895778E-3</v>
      </c>
      <c r="G52" s="24">
        <f t="shared" si="7"/>
        <v>3.345628858378169E-2</v>
      </c>
      <c r="H52" s="24">
        <f t="shared" si="7"/>
        <v>4.3076357406392374E-2</v>
      </c>
    </row>
    <row r="53" spans="2:8" s="6" customFormat="1" x14ac:dyDescent="0.25">
      <c r="F53" s="12"/>
    </row>
    <row r="54" spans="2:8" s="6" customFormat="1" x14ac:dyDescent="0.25">
      <c r="F54" s="12"/>
    </row>
    <row r="55" spans="2:8" s="6" customFormat="1" x14ac:dyDescent="0.25">
      <c r="F55" s="12"/>
    </row>
    <row r="56" spans="2:8" s="6" customFormat="1" x14ac:dyDescent="0.25">
      <c r="F56" s="12"/>
    </row>
    <row r="57" spans="2:8" s="6" customFormat="1" x14ac:dyDescent="0.25">
      <c r="F57" s="12"/>
    </row>
    <row r="58" spans="2:8" s="6" customFormat="1" x14ac:dyDescent="0.25">
      <c r="F58" s="12"/>
    </row>
    <row r="59" spans="2:8" s="6" customFormat="1" x14ac:dyDescent="0.25">
      <c r="F59" s="12"/>
    </row>
    <row r="60" spans="2:8" s="6" customFormat="1" x14ac:dyDescent="0.25">
      <c r="F60" s="12"/>
    </row>
    <row r="61" spans="2:8" s="6" customFormat="1" x14ac:dyDescent="0.25">
      <c r="F61" s="12"/>
    </row>
    <row r="62" spans="2:8" s="6" customFormat="1" ht="15" customHeight="1" x14ac:dyDescent="0.25">
      <c r="F62" s="12"/>
    </row>
    <row r="63" spans="2:8" s="6" customFormat="1" x14ac:dyDescent="0.25">
      <c r="F63" s="12"/>
    </row>
    <row r="64" spans="2:8" s="6" customFormat="1" x14ac:dyDescent="0.25">
      <c r="F64" s="12"/>
    </row>
    <row r="65" spans="6:6" s="6" customFormat="1" x14ac:dyDescent="0.25">
      <c r="F65" s="12"/>
    </row>
    <row r="66" spans="6:6" s="6" customFormat="1" x14ac:dyDescent="0.25">
      <c r="F66" s="12"/>
    </row>
    <row r="67" spans="6:6" s="6" customFormat="1" x14ac:dyDescent="0.25">
      <c r="F67" s="12"/>
    </row>
    <row r="68" spans="6:6" s="6" customFormat="1" x14ac:dyDescent="0.25">
      <c r="F68" s="12"/>
    </row>
    <row r="69" spans="6:6" s="6" customFormat="1" x14ac:dyDescent="0.25">
      <c r="F69" s="12"/>
    </row>
    <row r="70" spans="6:6" s="6" customFormat="1" x14ac:dyDescent="0.25">
      <c r="F70" s="12"/>
    </row>
    <row r="71" spans="6:6" s="6" customFormat="1" x14ac:dyDescent="0.25">
      <c r="F71" s="12"/>
    </row>
    <row r="72" spans="6:6" s="6" customFormat="1" x14ac:dyDescent="0.25">
      <c r="F72" s="12"/>
    </row>
    <row r="73" spans="6:6" s="6" customFormat="1" x14ac:dyDescent="0.25">
      <c r="F73" s="12"/>
    </row>
    <row r="74" spans="6:6" s="6" customFormat="1" x14ac:dyDescent="0.25">
      <c r="F74" s="12"/>
    </row>
    <row r="75" spans="6:6" s="6" customFormat="1" x14ac:dyDescent="0.25">
      <c r="F75" s="12"/>
    </row>
    <row r="76" spans="6:6" s="6" customFormat="1" x14ac:dyDescent="0.25">
      <c r="F76" s="12"/>
    </row>
    <row r="77" spans="6:6" s="6" customFormat="1" x14ac:dyDescent="0.25">
      <c r="F77" s="12"/>
    </row>
    <row r="78" spans="6:6" s="6" customFormat="1" x14ac:dyDescent="0.25">
      <c r="F78" s="12"/>
    </row>
    <row r="79" spans="6:6" s="6" customFormat="1" x14ac:dyDescent="0.25">
      <c r="F79" s="12"/>
    </row>
    <row r="80" spans="6:6" s="6" customFormat="1" x14ac:dyDescent="0.25">
      <c r="F80" s="12"/>
    </row>
    <row r="81" spans="6:6" s="6" customFormat="1" x14ac:dyDescent="0.25">
      <c r="F81" s="12"/>
    </row>
    <row r="82" spans="6:6" s="6" customFormat="1" x14ac:dyDescent="0.25">
      <c r="F82" s="12"/>
    </row>
    <row r="83" spans="6:6" s="6" customFormat="1" x14ac:dyDescent="0.25">
      <c r="F83" s="12"/>
    </row>
    <row r="84" spans="6:6" s="6" customFormat="1" x14ac:dyDescent="0.25">
      <c r="F84" s="12"/>
    </row>
    <row r="85" spans="6:6" s="6" customFormat="1" x14ac:dyDescent="0.25">
      <c r="F85" s="12"/>
    </row>
    <row r="86" spans="6:6" s="6" customFormat="1" x14ac:dyDescent="0.25">
      <c r="F86" s="12"/>
    </row>
    <row r="87" spans="6:6" s="6" customFormat="1" x14ac:dyDescent="0.25">
      <c r="F87" s="12"/>
    </row>
    <row r="88" spans="6:6" s="6" customFormat="1" x14ac:dyDescent="0.25">
      <c r="F88" s="12"/>
    </row>
  </sheetData>
  <pageMargins left="0.51181102362204722" right="0.51181102362204722" top="0.78740157480314965" bottom="0.78740157480314965" header="0.31496062992125984" footer="0.31496062992125984"/>
  <pageSetup paperSize="9" scale="40" fitToHeight="3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88D59B2D-AD8C-477F-B548-EFB695BFF79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C40:H52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8">
    <tabColor theme="3" tint="0.79998168889431442"/>
    <pageSetUpPr fitToPage="1"/>
  </sheetPr>
  <dimension ref="A1:I88"/>
  <sheetViews>
    <sheetView showGridLines="0" zoomScale="70" zoomScaleNormal="70" workbookViewId="0">
      <selection activeCell="C23" sqref="C23:E27"/>
    </sheetView>
  </sheetViews>
  <sheetFormatPr baseColWidth="10" defaultColWidth="9.140625" defaultRowHeight="15.75" x14ac:dyDescent="0.25"/>
  <cols>
    <col min="1" max="1" width="1.42578125" style="6" customWidth="1"/>
    <col min="2" max="2" width="12.7109375" style="6" bestFit="1" customWidth="1"/>
    <col min="3" max="3" width="21.140625" style="6" bestFit="1" customWidth="1"/>
    <col min="4" max="4" width="10.140625" style="6" bestFit="1" customWidth="1"/>
    <col min="5" max="5" width="18.140625" style="6" bestFit="1" customWidth="1"/>
    <col min="6" max="6" width="7.28515625" style="12" bestFit="1" customWidth="1"/>
    <col min="7" max="7" width="17.140625" style="6" bestFit="1" customWidth="1"/>
    <col min="8" max="8" width="17.42578125" style="6" bestFit="1" customWidth="1"/>
    <col min="9" max="9" width="17.85546875" style="14" bestFit="1" customWidth="1"/>
    <col min="10" max="16384" width="9.140625" style="14"/>
  </cols>
  <sheetData>
    <row r="1" spans="2:9" s="6" customFormat="1" x14ac:dyDescent="0.25">
      <c r="B1" s="3" t="s">
        <v>2</v>
      </c>
      <c r="C1" s="57" t="s">
        <v>47</v>
      </c>
      <c r="D1" s="15"/>
      <c r="E1" s="4"/>
      <c r="F1" s="4"/>
      <c r="G1" s="15"/>
      <c r="H1" s="15"/>
    </row>
    <row r="2" spans="2:9" s="6" customFormat="1" ht="6" customHeight="1" x14ac:dyDescent="0.25">
      <c r="B2" s="2"/>
      <c r="C2" s="2"/>
      <c r="D2" s="2"/>
      <c r="E2" s="2"/>
      <c r="F2" s="2"/>
      <c r="G2" s="2"/>
      <c r="H2" s="2"/>
    </row>
    <row r="3" spans="2:9" s="6" customFormat="1" x14ac:dyDescent="0.25">
      <c r="B3" s="17">
        <v>2018</v>
      </c>
      <c r="C3" s="17"/>
      <c r="D3" s="17"/>
      <c r="E3" s="17"/>
      <c r="F3" s="17"/>
      <c r="G3" s="17"/>
      <c r="H3" s="17"/>
    </row>
    <row r="4" spans="2:9" s="6" customFormat="1" x14ac:dyDescent="0.25">
      <c r="B4" s="19"/>
      <c r="C4" s="18"/>
      <c r="D4" s="18"/>
      <c r="E4" s="18"/>
      <c r="F4" s="18"/>
      <c r="G4" s="18"/>
      <c r="H4" s="18"/>
    </row>
    <row r="5" spans="2:9" s="6" customFormat="1" x14ac:dyDescent="0.25">
      <c r="B5" s="85" t="s">
        <v>7</v>
      </c>
      <c r="C5" s="56" t="s">
        <v>43</v>
      </c>
      <c r="D5" s="56" t="s">
        <v>42</v>
      </c>
      <c r="E5" s="56" t="s">
        <v>44</v>
      </c>
      <c r="F5" s="86" t="s">
        <v>10</v>
      </c>
      <c r="G5" s="56" t="s">
        <v>11</v>
      </c>
      <c r="H5" s="87" t="s">
        <v>12</v>
      </c>
    </row>
    <row r="6" spans="2:9" s="6" customFormat="1" x14ac:dyDescent="0.25">
      <c r="B6" s="34" t="s">
        <v>15</v>
      </c>
      <c r="C6" s="69">
        <v>589635945.52109504</v>
      </c>
      <c r="D6" s="35">
        <v>3605</v>
      </c>
      <c r="E6" s="35">
        <v>1582</v>
      </c>
      <c r="F6" s="36">
        <f t="shared" ref="F6:F17" si="0">IF(D6=0,0,D6/E6)</f>
        <v>2.2787610619469025</v>
      </c>
      <c r="G6" s="73">
        <f t="shared" ref="G6:G17" si="1">IF(C6=0,0,F6*H6)</f>
        <v>372715.51550006005</v>
      </c>
      <c r="H6" s="73">
        <f t="shared" ref="H6:H17" si="2">IF(C6=0,0,C6/D6)</f>
        <v>163560.59515148267</v>
      </c>
      <c r="I6" s="29"/>
    </row>
    <row r="7" spans="2:9" s="6" customFormat="1" x14ac:dyDescent="0.25">
      <c r="B7" s="25" t="s">
        <v>16</v>
      </c>
      <c r="C7" s="69">
        <v>584893797.77150095</v>
      </c>
      <c r="D7" s="35">
        <v>3208</v>
      </c>
      <c r="E7" s="35">
        <v>1478</v>
      </c>
      <c r="F7" s="36">
        <f t="shared" si="0"/>
        <v>2.1705006765899864</v>
      </c>
      <c r="G7" s="74">
        <f t="shared" si="1"/>
        <v>395733.2867195541</v>
      </c>
      <c r="H7" s="74">
        <f t="shared" si="2"/>
        <v>182323.5030459791</v>
      </c>
      <c r="I7" s="29"/>
    </row>
    <row r="8" spans="2:9" s="6" customFormat="1" x14ac:dyDescent="0.25">
      <c r="B8" s="25" t="s">
        <v>17</v>
      </c>
      <c r="C8" s="70">
        <v>641445530.54990005</v>
      </c>
      <c r="D8" s="32">
        <v>3264</v>
      </c>
      <c r="E8" s="32">
        <v>1557</v>
      </c>
      <c r="F8" s="36">
        <f t="shared" si="0"/>
        <v>2.0963391136801541</v>
      </c>
      <c r="G8" s="74">
        <f t="shared" si="1"/>
        <v>411975.29258182406</v>
      </c>
      <c r="H8" s="74">
        <f t="shared" si="2"/>
        <v>196521.30225180762</v>
      </c>
      <c r="I8" s="29"/>
    </row>
    <row r="9" spans="2:9" s="6" customFormat="1" x14ac:dyDescent="0.25">
      <c r="B9" s="25" t="s">
        <v>18</v>
      </c>
      <c r="C9" s="70">
        <v>696877615.73030198</v>
      </c>
      <c r="D9" s="32">
        <v>3444</v>
      </c>
      <c r="E9" s="32">
        <v>1631</v>
      </c>
      <c r="F9" s="36">
        <f t="shared" si="0"/>
        <v>2.1115879828326181</v>
      </c>
      <c r="G9" s="74">
        <f t="shared" si="1"/>
        <v>427270.15066235565</v>
      </c>
      <c r="H9" s="74">
        <f t="shared" si="2"/>
        <v>202345.41687871719</v>
      </c>
      <c r="I9" s="29"/>
    </row>
    <row r="10" spans="2:9" s="6" customFormat="1" x14ac:dyDescent="0.25">
      <c r="B10" s="25" t="s">
        <v>19</v>
      </c>
      <c r="C10" s="70">
        <v>759571011.96640003</v>
      </c>
      <c r="D10" s="32">
        <v>3463</v>
      </c>
      <c r="E10" s="32">
        <v>1600</v>
      </c>
      <c r="F10" s="36">
        <f t="shared" si="0"/>
        <v>2.1643750000000002</v>
      </c>
      <c r="G10" s="74">
        <f t="shared" si="1"/>
        <v>474731.88247900008</v>
      </c>
      <c r="H10" s="74">
        <f t="shared" si="2"/>
        <v>219339.01587248052</v>
      </c>
      <c r="I10" s="29"/>
    </row>
    <row r="11" spans="2:9" s="6" customFormat="1" x14ac:dyDescent="0.25">
      <c r="B11" s="25" t="s">
        <v>20</v>
      </c>
      <c r="C11" s="70">
        <v>816800701.30099905</v>
      </c>
      <c r="D11" s="32">
        <v>3203</v>
      </c>
      <c r="E11" s="32">
        <v>1582</v>
      </c>
      <c r="F11" s="36">
        <f t="shared" si="0"/>
        <v>2.0246523388116309</v>
      </c>
      <c r="G11" s="74">
        <f t="shared" si="1"/>
        <v>516308.91359102342</v>
      </c>
      <c r="H11" s="74">
        <f t="shared" si="2"/>
        <v>255011.14620699314</v>
      </c>
      <c r="I11" s="29"/>
    </row>
    <row r="12" spans="2:9" s="6" customFormat="1" x14ac:dyDescent="0.25">
      <c r="B12" s="25" t="s">
        <v>21</v>
      </c>
      <c r="C12" s="70">
        <v>651324097.188501</v>
      </c>
      <c r="D12" s="32">
        <v>2890</v>
      </c>
      <c r="E12" s="32">
        <v>1392</v>
      </c>
      <c r="F12" s="36">
        <f t="shared" si="0"/>
        <v>2.0761494252873565</v>
      </c>
      <c r="G12" s="74">
        <f t="shared" si="1"/>
        <v>467905.24223311857</v>
      </c>
      <c r="H12" s="74">
        <f t="shared" si="2"/>
        <v>225371.65992681697</v>
      </c>
      <c r="I12" s="29"/>
    </row>
    <row r="13" spans="2:9" s="6" customFormat="1" x14ac:dyDescent="0.25">
      <c r="B13" s="25" t="s">
        <v>22</v>
      </c>
      <c r="C13" s="70">
        <v>717491405.41099799</v>
      </c>
      <c r="D13" s="32">
        <v>3905</v>
      </c>
      <c r="E13" s="32">
        <v>1714</v>
      </c>
      <c r="F13" s="36">
        <f t="shared" si="0"/>
        <v>2.278296382730455</v>
      </c>
      <c r="G13" s="74">
        <f t="shared" si="1"/>
        <v>418606.420893231</v>
      </c>
      <c r="H13" s="74">
        <f t="shared" si="2"/>
        <v>183736.59549577412</v>
      </c>
      <c r="I13" s="29"/>
    </row>
    <row r="14" spans="2:9" s="6" customFormat="1" x14ac:dyDescent="0.25">
      <c r="B14" s="25" t="s">
        <v>23</v>
      </c>
      <c r="C14" s="70">
        <v>545793997.01429999</v>
      </c>
      <c r="D14" s="32">
        <v>2731</v>
      </c>
      <c r="E14" s="32">
        <v>1276</v>
      </c>
      <c r="F14" s="36">
        <f t="shared" si="0"/>
        <v>2.1402821316614422</v>
      </c>
      <c r="G14" s="74">
        <f t="shared" si="1"/>
        <v>427738.24217421631</v>
      </c>
      <c r="H14" s="74">
        <f t="shared" si="2"/>
        <v>199851.33541351152</v>
      </c>
      <c r="I14" s="29"/>
    </row>
    <row r="15" spans="2:9" s="6" customFormat="1" x14ac:dyDescent="0.25">
      <c r="B15" s="25" t="s">
        <v>24</v>
      </c>
      <c r="C15" s="70">
        <v>516956823.61170101</v>
      </c>
      <c r="D15" s="32">
        <v>2475</v>
      </c>
      <c r="E15" s="32">
        <v>1235</v>
      </c>
      <c r="F15" s="36">
        <f t="shared" si="0"/>
        <v>2.0040485829959516</v>
      </c>
      <c r="G15" s="74">
        <f t="shared" si="1"/>
        <v>418588.52114307781</v>
      </c>
      <c r="H15" s="74">
        <f t="shared" si="2"/>
        <v>208871.44388351557</v>
      </c>
      <c r="I15" s="29"/>
    </row>
    <row r="16" spans="2:9" s="6" customFormat="1" x14ac:dyDescent="0.25">
      <c r="B16" s="25" t="s">
        <v>25</v>
      </c>
      <c r="C16" s="70">
        <v>652299365.05479801</v>
      </c>
      <c r="D16" s="32">
        <v>3483</v>
      </c>
      <c r="E16" s="32">
        <v>1467</v>
      </c>
      <c r="F16" s="36">
        <f t="shared" si="0"/>
        <v>2.3742331288343559</v>
      </c>
      <c r="G16" s="74">
        <f t="shared" si="1"/>
        <v>444648.51060313429</v>
      </c>
      <c r="H16" s="74">
        <f t="shared" si="2"/>
        <v>187280.89723077748</v>
      </c>
      <c r="I16" s="29"/>
    </row>
    <row r="17" spans="2:9" s="6" customFormat="1" x14ac:dyDescent="0.25">
      <c r="B17" s="39" t="s">
        <v>26</v>
      </c>
      <c r="C17" s="71">
        <v>1107786402.1241</v>
      </c>
      <c r="D17" s="40">
        <v>6401</v>
      </c>
      <c r="E17" s="40">
        <v>2697</v>
      </c>
      <c r="F17" s="22">
        <f t="shared" si="0"/>
        <v>2.3733778272154247</v>
      </c>
      <c r="G17" s="75">
        <f t="shared" si="1"/>
        <v>410747.64631965145</v>
      </c>
      <c r="H17" s="75">
        <f t="shared" si="2"/>
        <v>173064.58399064207</v>
      </c>
      <c r="I17" s="29"/>
    </row>
    <row r="18" spans="2:9" s="6" customFormat="1" x14ac:dyDescent="0.25">
      <c r="B18" s="9" t="s">
        <v>27</v>
      </c>
      <c r="C18" s="72">
        <f>SUM(C6:C17)</f>
        <v>8280876693.2445955</v>
      </c>
      <c r="D18" s="28">
        <f>SUM(D6:D17)</f>
        <v>42072</v>
      </c>
      <c r="E18" s="28">
        <f>SUM(E6:E17)</f>
        <v>19211</v>
      </c>
      <c r="F18" s="10">
        <f>IFERROR(D18/E18,0)</f>
        <v>2.1899953151840093</v>
      </c>
      <c r="G18" s="76">
        <f>IFERROR(IF(C18="",0,F18*H18),0)</f>
        <v>431048.70611860894</v>
      </c>
      <c r="H18" s="76">
        <f>IFERROR(C18/D18,0)</f>
        <v>196826.31425281888</v>
      </c>
    </row>
    <row r="19" spans="2:9" s="6" customFormat="1" x14ac:dyDescent="0.25">
      <c r="D19" s="29"/>
      <c r="E19" s="29"/>
    </row>
    <row r="20" spans="2:9" s="6" customFormat="1" x14ac:dyDescent="0.25">
      <c r="B20" s="17">
        <v>2019</v>
      </c>
      <c r="C20" s="17"/>
      <c r="D20" s="30"/>
      <c r="E20" s="30"/>
      <c r="F20" s="17"/>
      <c r="G20" s="17"/>
      <c r="H20" s="17"/>
      <c r="I20" s="55"/>
    </row>
    <row r="21" spans="2:9" s="6" customFormat="1" x14ac:dyDescent="0.25">
      <c r="B21" s="19"/>
      <c r="C21" s="18"/>
      <c r="D21" s="31"/>
      <c r="E21" s="31"/>
      <c r="F21" s="18"/>
      <c r="G21" s="18"/>
      <c r="H21" s="18"/>
    </row>
    <row r="22" spans="2:9" s="6" customFormat="1" x14ac:dyDescent="0.25">
      <c r="B22" s="85" t="s">
        <v>7</v>
      </c>
      <c r="C22" s="56" t="s">
        <v>43</v>
      </c>
      <c r="D22" s="56" t="s">
        <v>42</v>
      </c>
      <c r="E22" s="56" t="s">
        <v>44</v>
      </c>
      <c r="F22" s="86" t="s">
        <v>10</v>
      </c>
      <c r="G22" s="56" t="s">
        <v>11</v>
      </c>
      <c r="H22" s="87" t="s">
        <v>12</v>
      </c>
    </row>
    <row r="23" spans="2:9" s="6" customFormat="1" x14ac:dyDescent="0.25">
      <c r="B23" s="34" t="s">
        <v>15</v>
      </c>
      <c r="C23" s="69">
        <v>565595261.29379594</v>
      </c>
      <c r="D23" s="35">
        <v>3253</v>
      </c>
      <c r="E23" s="35">
        <v>1575</v>
      </c>
      <c r="F23" s="36">
        <f t="shared" ref="F23:F34" si="3">IF(D23=0,0,D23/E23)</f>
        <v>2.0653968253968253</v>
      </c>
      <c r="G23" s="73">
        <f t="shared" ref="G23:G34" si="4">IF(C23=0,0,F23*H23)</f>
        <v>359108.1024087593</v>
      </c>
      <c r="H23" s="73">
        <f t="shared" ref="H23:H34" si="5">IF(C23=0,0,C23/D23)</f>
        <v>173868.81687482199</v>
      </c>
      <c r="I23" s="29"/>
    </row>
    <row r="24" spans="2:9" s="6" customFormat="1" x14ac:dyDescent="0.25">
      <c r="B24" s="25" t="s">
        <v>16</v>
      </c>
      <c r="C24" s="69">
        <v>592194276.20069802</v>
      </c>
      <c r="D24" s="35">
        <v>3072</v>
      </c>
      <c r="E24" s="35">
        <v>1473</v>
      </c>
      <c r="F24" s="26">
        <f t="shared" si="3"/>
        <v>2.0855397148676169</v>
      </c>
      <c r="G24" s="74">
        <f t="shared" si="4"/>
        <v>402032.77406700474</v>
      </c>
      <c r="H24" s="74">
        <f t="shared" si="5"/>
        <v>192771.57428408138</v>
      </c>
      <c r="I24" s="29"/>
    </row>
    <row r="25" spans="2:9" s="6" customFormat="1" x14ac:dyDescent="0.25">
      <c r="B25" s="25" t="s">
        <v>17</v>
      </c>
      <c r="C25" s="69">
        <v>542482908.35280097</v>
      </c>
      <c r="D25" s="35">
        <v>2745</v>
      </c>
      <c r="E25" s="35">
        <v>1319</v>
      </c>
      <c r="F25" s="26">
        <f t="shared" si="3"/>
        <v>2.0811220621683093</v>
      </c>
      <c r="G25" s="74">
        <f t="shared" si="4"/>
        <v>411283.47866019787</v>
      </c>
      <c r="H25" s="74">
        <f t="shared" si="5"/>
        <v>197625.83182251401</v>
      </c>
    </row>
    <row r="26" spans="2:9" s="6" customFormat="1" x14ac:dyDescent="0.25">
      <c r="B26" s="25" t="s">
        <v>18</v>
      </c>
      <c r="C26" s="69">
        <v>648108604.0869</v>
      </c>
      <c r="D26" s="35">
        <v>2663</v>
      </c>
      <c r="E26" s="35">
        <v>1262</v>
      </c>
      <c r="F26" s="26">
        <f t="shared" si="3"/>
        <v>2.1101426307448494</v>
      </c>
      <c r="G26" s="74">
        <f t="shared" si="4"/>
        <v>513556.73857916001</v>
      </c>
      <c r="H26" s="74">
        <f t="shared" si="5"/>
        <v>243375.36766312429</v>
      </c>
    </row>
    <row r="27" spans="2:9" s="6" customFormat="1" x14ac:dyDescent="0.25">
      <c r="B27" s="25" t="s">
        <v>19</v>
      </c>
      <c r="C27" s="69">
        <v>905959990.83900404</v>
      </c>
      <c r="D27" s="35">
        <v>3778</v>
      </c>
      <c r="E27" s="35">
        <v>1711</v>
      </c>
      <c r="F27" s="26">
        <f t="shared" si="3"/>
        <v>2.2080654587960256</v>
      </c>
      <c r="G27" s="74">
        <f t="shared" si="4"/>
        <v>529491.52006955224</v>
      </c>
      <c r="H27" s="74">
        <f t="shared" si="5"/>
        <v>239798.83293779884</v>
      </c>
    </row>
    <row r="28" spans="2:9" s="6" customFormat="1" x14ac:dyDescent="0.25">
      <c r="B28" s="25" t="s">
        <v>20</v>
      </c>
      <c r="C28" s="69"/>
      <c r="D28" s="35"/>
      <c r="E28" s="35"/>
      <c r="F28" s="26">
        <f t="shared" si="3"/>
        <v>0</v>
      </c>
      <c r="G28" s="74">
        <f t="shared" si="4"/>
        <v>0</v>
      </c>
      <c r="H28" s="74">
        <f t="shared" si="5"/>
        <v>0</v>
      </c>
    </row>
    <row r="29" spans="2:9" s="6" customFormat="1" x14ac:dyDescent="0.25">
      <c r="B29" s="25" t="s">
        <v>21</v>
      </c>
      <c r="C29" s="69"/>
      <c r="D29" s="35"/>
      <c r="E29" s="35"/>
      <c r="F29" s="26">
        <f t="shared" si="3"/>
        <v>0</v>
      </c>
      <c r="G29" s="74">
        <f t="shared" si="4"/>
        <v>0</v>
      </c>
      <c r="H29" s="74">
        <f t="shared" si="5"/>
        <v>0</v>
      </c>
    </row>
    <row r="30" spans="2:9" s="6" customFormat="1" x14ac:dyDescent="0.25">
      <c r="B30" s="25" t="s">
        <v>22</v>
      </c>
      <c r="C30" s="69"/>
      <c r="D30" s="35"/>
      <c r="E30" s="35"/>
      <c r="F30" s="26">
        <f t="shared" si="3"/>
        <v>0</v>
      </c>
      <c r="G30" s="74">
        <f t="shared" si="4"/>
        <v>0</v>
      </c>
      <c r="H30" s="74">
        <f t="shared" si="5"/>
        <v>0</v>
      </c>
    </row>
    <row r="31" spans="2:9" s="6" customFormat="1" x14ac:dyDescent="0.25">
      <c r="B31" s="25" t="s">
        <v>23</v>
      </c>
      <c r="C31" s="69"/>
      <c r="D31" s="35"/>
      <c r="E31" s="35"/>
      <c r="F31" s="26">
        <f t="shared" si="3"/>
        <v>0</v>
      </c>
      <c r="G31" s="74">
        <f t="shared" si="4"/>
        <v>0</v>
      </c>
      <c r="H31" s="74">
        <f t="shared" si="5"/>
        <v>0</v>
      </c>
    </row>
    <row r="32" spans="2:9" s="6" customFormat="1" x14ac:dyDescent="0.25">
      <c r="B32" s="25" t="s">
        <v>24</v>
      </c>
      <c r="C32" s="69"/>
      <c r="D32" s="35"/>
      <c r="E32" s="35"/>
      <c r="F32" s="26">
        <f t="shared" si="3"/>
        <v>0</v>
      </c>
      <c r="G32" s="74">
        <f t="shared" si="4"/>
        <v>0</v>
      </c>
      <c r="H32" s="74">
        <f t="shared" si="5"/>
        <v>0</v>
      </c>
    </row>
    <row r="33" spans="2:8" s="6" customFormat="1" x14ac:dyDescent="0.25">
      <c r="B33" s="25" t="s">
        <v>25</v>
      </c>
      <c r="C33" s="69"/>
      <c r="D33" s="35"/>
      <c r="E33" s="35"/>
      <c r="F33" s="26">
        <f t="shared" si="3"/>
        <v>0</v>
      </c>
      <c r="G33" s="74">
        <f t="shared" si="4"/>
        <v>0</v>
      </c>
      <c r="H33" s="74">
        <f t="shared" si="5"/>
        <v>0</v>
      </c>
    </row>
    <row r="34" spans="2:8" s="6" customFormat="1" x14ac:dyDescent="0.25">
      <c r="B34" s="39" t="s">
        <v>26</v>
      </c>
      <c r="C34" s="69"/>
      <c r="D34" s="35"/>
      <c r="E34" s="35"/>
      <c r="F34" s="41">
        <f t="shared" si="3"/>
        <v>0</v>
      </c>
      <c r="G34" s="75">
        <f t="shared" si="4"/>
        <v>0</v>
      </c>
      <c r="H34" s="75">
        <f t="shared" si="5"/>
        <v>0</v>
      </c>
    </row>
    <row r="35" spans="2:8" s="6" customFormat="1" x14ac:dyDescent="0.25">
      <c r="B35" s="9" t="s">
        <v>27</v>
      </c>
      <c r="C35" s="72">
        <f>SUM(C23:C34)</f>
        <v>3254341040.7731986</v>
      </c>
      <c r="D35" s="28">
        <f>SUM(D23:D34)</f>
        <v>15511</v>
      </c>
      <c r="E35" s="28">
        <f>SUM(E23:E34)</f>
        <v>7340</v>
      </c>
      <c r="F35" s="10">
        <f>IFERROR(D35/E35,0)</f>
        <v>2.1132152588555857</v>
      </c>
      <c r="G35" s="76">
        <f>IFERROR(IF(C35="",0,F35*H35),0)</f>
        <v>443370.71400179819</v>
      </c>
      <c r="H35" s="76">
        <f>IFERROR(C35/D35,0)</f>
        <v>209808.5900827283</v>
      </c>
    </row>
    <row r="36" spans="2:8" s="6" customFormat="1" x14ac:dyDescent="0.25"/>
    <row r="37" spans="2:8" s="6" customFormat="1" x14ac:dyDescent="0.25">
      <c r="B37" s="23" t="str">
        <f>B20&amp;" x "&amp;B3</f>
        <v>2019 x 2018</v>
      </c>
      <c r="C37" s="17"/>
      <c r="D37" s="17"/>
      <c r="E37" s="17"/>
      <c r="F37" s="17"/>
      <c r="G37" s="17"/>
      <c r="H37" s="17"/>
    </row>
    <row r="38" spans="2:8" s="6" customFormat="1" x14ac:dyDescent="0.25">
      <c r="B38" s="19"/>
      <c r="C38" s="18"/>
      <c r="D38" s="18"/>
      <c r="E38" s="18"/>
      <c r="F38" s="18"/>
      <c r="G38" s="18"/>
      <c r="H38" s="18"/>
    </row>
    <row r="39" spans="2:8" s="6" customFormat="1" x14ac:dyDescent="0.25">
      <c r="B39" s="85" t="s">
        <v>7</v>
      </c>
      <c r="C39" s="56" t="s">
        <v>43</v>
      </c>
      <c r="D39" s="56" t="s">
        <v>42</v>
      </c>
      <c r="E39" s="56" t="s">
        <v>44</v>
      </c>
      <c r="F39" s="86" t="s">
        <v>10</v>
      </c>
      <c r="G39" s="56" t="s">
        <v>11</v>
      </c>
      <c r="H39" s="87" t="s">
        <v>12</v>
      </c>
    </row>
    <row r="40" spans="2:8" s="6" customFormat="1" x14ac:dyDescent="0.25">
      <c r="B40" s="34" t="s">
        <v>15</v>
      </c>
      <c r="C40" s="47">
        <f>IFERROR(IF(C23=0,"-",C23/C6-1),"-")</f>
        <v>-4.077208048443004E-2</v>
      </c>
      <c r="D40" s="47">
        <f t="shared" ref="D40:H40" si="6">IFERROR(IF(D23=0,"-",D23/D6-1),"-")</f>
        <v>-9.7642163661581183E-2</v>
      </c>
      <c r="E40" s="47">
        <f t="shared" si="6"/>
        <v>-4.4247787610619538E-3</v>
      </c>
      <c r="F40" s="44">
        <f t="shared" si="6"/>
        <v>-9.3631684388965963E-2</v>
      </c>
      <c r="G40" s="44">
        <f t="shared" si="6"/>
        <v>-3.6508845286583047E-2</v>
      </c>
      <c r="H40" s="44">
        <f t="shared" si="6"/>
        <v>6.3023870228598122E-2</v>
      </c>
    </row>
    <row r="41" spans="2:8" s="6" customFormat="1" ht="15.75" customHeight="1" x14ac:dyDescent="0.25">
      <c r="B41" s="25" t="s">
        <v>16</v>
      </c>
      <c r="C41" s="48">
        <f t="shared" ref="C41:H52" si="7">IFERROR(IF(C24=0,"-",C24/C7-1),"-")</f>
        <v>1.2481716265435816E-2</v>
      </c>
      <c r="D41" s="48">
        <f t="shared" si="7"/>
        <v>-4.239401496259354E-2</v>
      </c>
      <c r="E41" s="48">
        <f t="shared" si="7"/>
        <v>-3.3829499323410062E-3</v>
      </c>
      <c r="F41" s="45">
        <f t="shared" si="7"/>
        <v>-3.9143485481814899E-2</v>
      </c>
      <c r="G41" s="45">
        <f t="shared" si="7"/>
        <v>1.591851774630948E-2</v>
      </c>
      <c r="H41" s="45">
        <f t="shared" si="7"/>
        <v>5.7305125579270033E-2</v>
      </c>
    </row>
    <row r="42" spans="2:8" s="6" customFormat="1" ht="15.75" customHeight="1" x14ac:dyDescent="0.25">
      <c r="B42" s="25" t="s">
        <v>17</v>
      </c>
      <c r="C42" s="48">
        <f t="shared" si="7"/>
        <v>-0.15428063254608726</v>
      </c>
      <c r="D42" s="48">
        <f t="shared" si="7"/>
        <v>-0.15900735294117652</v>
      </c>
      <c r="E42" s="48">
        <f t="shared" si="7"/>
        <v>-0.15285806037251126</v>
      </c>
      <c r="F42" s="45">
        <f t="shared" si="7"/>
        <v>-7.2588692414039535E-3</v>
      </c>
      <c r="G42" s="45">
        <f t="shared" si="7"/>
        <v>-1.679260708307595E-3</v>
      </c>
      <c r="H42" s="45">
        <f t="shared" si="7"/>
        <v>5.620406327712768E-3</v>
      </c>
    </row>
    <row r="43" spans="2:8" s="6" customFormat="1" ht="15.75" customHeight="1" x14ac:dyDescent="0.25">
      <c r="B43" s="25" t="s">
        <v>18</v>
      </c>
      <c r="C43" s="48">
        <f t="shared" si="7"/>
        <v>-6.9982175553585324E-2</v>
      </c>
      <c r="D43" s="48">
        <f t="shared" si="7"/>
        <v>-0.22677119628339137</v>
      </c>
      <c r="E43" s="48">
        <f t="shared" si="7"/>
        <v>-0.22624156958920905</v>
      </c>
      <c r="F43" s="45">
        <f t="shared" si="7"/>
        <v>-6.8448584644331678E-4</v>
      </c>
      <c r="G43" s="45">
        <f t="shared" si="7"/>
        <v>0.20194855124572264</v>
      </c>
      <c r="H43" s="45">
        <f t="shared" si="7"/>
        <v>0.20277183154091327</v>
      </c>
    </row>
    <row r="44" spans="2:8" s="6" customFormat="1" ht="15.75" customHeight="1" x14ac:dyDescent="0.25">
      <c r="B44" s="25" t="s">
        <v>19</v>
      </c>
      <c r="C44" s="48">
        <f t="shared" si="7"/>
        <v>0.19272586310742401</v>
      </c>
      <c r="D44" s="48">
        <f t="shared" si="7"/>
        <v>9.0961593993647227E-2</v>
      </c>
      <c r="E44" s="48">
        <f t="shared" si="7"/>
        <v>6.9374999999999964E-2</v>
      </c>
      <c r="F44" s="45">
        <f t="shared" si="7"/>
        <v>2.0186177901715396E-2</v>
      </c>
      <c r="G44" s="45">
        <f t="shared" si="7"/>
        <v>0.11534855696778368</v>
      </c>
      <c r="H44" s="45">
        <f t="shared" si="7"/>
        <v>9.3279424018266166E-2</v>
      </c>
    </row>
    <row r="45" spans="2:8" s="6" customFormat="1" ht="15.75" customHeight="1" x14ac:dyDescent="0.25">
      <c r="B45" s="25" t="s">
        <v>20</v>
      </c>
      <c r="C45" s="48" t="str">
        <f t="shared" si="7"/>
        <v>-</v>
      </c>
      <c r="D45" s="48" t="str">
        <f t="shared" si="7"/>
        <v>-</v>
      </c>
      <c r="E45" s="48" t="str">
        <f t="shared" si="7"/>
        <v>-</v>
      </c>
      <c r="F45" s="45" t="str">
        <f t="shared" si="7"/>
        <v>-</v>
      </c>
      <c r="G45" s="45" t="str">
        <f t="shared" si="7"/>
        <v>-</v>
      </c>
      <c r="H45" s="45" t="str">
        <f t="shared" si="7"/>
        <v>-</v>
      </c>
    </row>
    <row r="46" spans="2:8" s="6" customFormat="1" ht="15.75" customHeight="1" x14ac:dyDescent="0.25">
      <c r="B46" s="25" t="s">
        <v>21</v>
      </c>
      <c r="C46" s="48" t="str">
        <f t="shared" si="7"/>
        <v>-</v>
      </c>
      <c r="D46" s="48" t="str">
        <f t="shared" si="7"/>
        <v>-</v>
      </c>
      <c r="E46" s="48" t="str">
        <f t="shared" si="7"/>
        <v>-</v>
      </c>
      <c r="F46" s="45" t="str">
        <f t="shared" si="7"/>
        <v>-</v>
      </c>
      <c r="G46" s="45" t="str">
        <f t="shared" si="7"/>
        <v>-</v>
      </c>
      <c r="H46" s="45" t="str">
        <f t="shared" si="7"/>
        <v>-</v>
      </c>
    </row>
    <row r="47" spans="2:8" s="6" customFormat="1" ht="15.75" customHeight="1" x14ac:dyDescent="0.25">
      <c r="B47" s="25" t="s">
        <v>22</v>
      </c>
      <c r="C47" s="48" t="str">
        <f t="shared" si="7"/>
        <v>-</v>
      </c>
      <c r="D47" s="48" t="str">
        <f t="shared" si="7"/>
        <v>-</v>
      </c>
      <c r="E47" s="48" t="str">
        <f t="shared" si="7"/>
        <v>-</v>
      </c>
      <c r="F47" s="45" t="str">
        <f t="shared" si="7"/>
        <v>-</v>
      </c>
      <c r="G47" s="45" t="str">
        <f t="shared" si="7"/>
        <v>-</v>
      </c>
      <c r="H47" s="45" t="str">
        <f t="shared" si="7"/>
        <v>-</v>
      </c>
    </row>
    <row r="48" spans="2:8" s="6" customFormat="1" ht="15.75" customHeight="1" x14ac:dyDescent="0.25">
      <c r="B48" s="25" t="s">
        <v>23</v>
      </c>
      <c r="C48" s="48" t="str">
        <f t="shared" si="7"/>
        <v>-</v>
      </c>
      <c r="D48" s="48" t="str">
        <f t="shared" si="7"/>
        <v>-</v>
      </c>
      <c r="E48" s="48" t="str">
        <f t="shared" si="7"/>
        <v>-</v>
      </c>
      <c r="F48" s="45" t="str">
        <f t="shared" si="7"/>
        <v>-</v>
      </c>
      <c r="G48" s="45" t="str">
        <f t="shared" si="7"/>
        <v>-</v>
      </c>
      <c r="H48" s="45" t="str">
        <f t="shared" si="7"/>
        <v>-</v>
      </c>
    </row>
    <row r="49" spans="2:8" s="6" customFormat="1" ht="15.75" customHeight="1" x14ac:dyDescent="0.25">
      <c r="B49" s="25" t="s">
        <v>24</v>
      </c>
      <c r="C49" s="48" t="str">
        <f t="shared" si="7"/>
        <v>-</v>
      </c>
      <c r="D49" s="48" t="str">
        <f t="shared" si="7"/>
        <v>-</v>
      </c>
      <c r="E49" s="48" t="str">
        <f t="shared" si="7"/>
        <v>-</v>
      </c>
      <c r="F49" s="45" t="str">
        <f t="shared" si="7"/>
        <v>-</v>
      </c>
      <c r="G49" s="45" t="str">
        <f t="shared" si="7"/>
        <v>-</v>
      </c>
      <c r="H49" s="45" t="str">
        <f t="shared" si="7"/>
        <v>-</v>
      </c>
    </row>
    <row r="50" spans="2:8" s="6" customFormat="1" ht="15.75" customHeight="1" x14ac:dyDescent="0.25">
      <c r="B50" s="25" t="s">
        <v>25</v>
      </c>
      <c r="C50" s="48" t="str">
        <f t="shared" si="7"/>
        <v>-</v>
      </c>
      <c r="D50" s="48" t="str">
        <f t="shared" si="7"/>
        <v>-</v>
      </c>
      <c r="E50" s="48" t="str">
        <f t="shared" si="7"/>
        <v>-</v>
      </c>
      <c r="F50" s="45" t="str">
        <f t="shared" si="7"/>
        <v>-</v>
      </c>
      <c r="G50" s="45" t="str">
        <f t="shared" si="7"/>
        <v>-</v>
      </c>
      <c r="H50" s="45" t="str">
        <f t="shared" si="7"/>
        <v>-</v>
      </c>
    </row>
    <row r="51" spans="2:8" s="6" customFormat="1" ht="15.75" customHeight="1" x14ac:dyDescent="0.25">
      <c r="B51" s="39" t="s">
        <v>26</v>
      </c>
      <c r="C51" s="49" t="str">
        <f t="shared" si="7"/>
        <v>-</v>
      </c>
      <c r="D51" s="49" t="str">
        <f t="shared" si="7"/>
        <v>-</v>
      </c>
      <c r="E51" s="49" t="str">
        <f t="shared" si="7"/>
        <v>-</v>
      </c>
      <c r="F51" s="46" t="str">
        <f t="shared" si="7"/>
        <v>-</v>
      </c>
      <c r="G51" s="46" t="str">
        <f t="shared" si="7"/>
        <v>-</v>
      </c>
      <c r="H51" s="46" t="str">
        <f t="shared" si="7"/>
        <v>-</v>
      </c>
    </row>
    <row r="52" spans="2:8" s="6" customFormat="1" ht="20.25" customHeight="1" x14ac:dyDescent="0.25">
      <c r="B52" s="9" t="s">
        <v>27</v>
      </c>
      <c r="C52" s="24">
        <f t="shared" si="7"/>
        <v>-0.60700525302737129</v>
      </c>
      <c r="D52" s="24">
        <f t="shared" si="7"/>
        <v>-0.63132249477086899</v>
      </c>
      <c r="E52" s="24">
        <f t="shared" si="7"/>
        <v>-0.61792722919160892</v>
      </c>
      <c r="F52" s="24">
        <f t="shared" si="7"/>
        <v>-3.5059461450022478E-2</v>
      </c>
      <c r="G52" s="24">
        <f t="shared" si="7"/>
        <v>2.8586114998797152E-2</v>
      </c>
      <c r="H52" s="24">
        <f t="shared" si="7"/>
        <v>6.5958029439264987E-2</v>
      </c>
    </row>
    <row r="53" spans="2:8" s="6" customFormat="1" x14ac:dyDescent="0.25">
      <c r="F53" s="12"/>
    </row>
    <row r="54" spans="2:8" s="6" customFormat="1" x14ac:dyDescent="0.25">
      <c r="F54" s="12"/>
    </row>
    <row r="55" spans="2:8" s="6" customFormat="1" x14ac:dyDescent="0.25">
      <c r="F55" s="12"/>
    </row>
    <row r="56" spans="2:8" s="6" customFormat="1" x14ac:dyDescent="0.25">
      <c r="F56" s="12"/>
    </row>
    <row r="57" spans="2:8" s="6" customFormat="1" x14ac:dyDescent="0.25">
      <c r="F57" s="12"/>
    </row>
    <row r="58" spans="2:8" s="6" customFormat="1" x14ac:dyDescent="0.25">
      <c r="F58" s="12"/>
    </row>
    <row r="59" spans="2:8" s="6" customFormat="1" x14ac:dyDescent="0.25">
      <c r="F59" s="12"/>
    </row>
    <row r="60" spans="2:8" s="6" customFormat="1" x14ac:dyDescent="0.25">
      <c r="F60" s="12"/>
    </row>
    <row r="61" spans="2:8" s="6" customFormat="1" x14ac:dyDescent="0.25">
      <c r="F61" s="12"/>
    </row>
    <row r="62" spans="2:8" s="6" customFormat="1" ht="15" customHeight="1" x14ac:dyDescent="0.25">
      <c r="F62" s="12"/>
    </row>
    <row r="63" spans="2:8" s="6" customFormat="1" x14ac:dyDescent="0.25">
      <c r="F63" s="12"/>
    </row>
    <row r="64" spans="2:8" s="6" customFormat="1" x14ac:dyDescent="0.25">
      <c r="F64" s="12"/>
    </row>
    <row r="65" spans="6:6" s="6" customFormat="1" x14ac:dyDescent="0.25">
      <c r="F65" s="12"/>
    </row>
    <row r="66" spans="6:6" s="6" customFormat="1" x14ac:dyDescent="0.25">
      <c r="F66" s="12"/>
    </row>
    <row r="67" spans="6:6" s="6" customFormat="1" x14ac:dyDescent="0.25">
      <c r="F67" s="12"/>
    </row>
    <row r="68" spans="6:6" s="6" customFormat="1" x14ac:dyDescent="0.25">
      <c r="F68" s="12"/>
    </row>
    <row r="69" spans="6:6" s="6" customFormat="1" x14ac:dyDescent="0.25">
      <c r="F69" s="12"/>
    </row>
    <row r="70" spans="6:6" s="6" customFormat="1" x14ac:dyDescent="0.25">
      <c r="F70" s="12"/>
    </row>
    <row r="71" spans="6:6" s="6" customFormat="1" x14ac:dyDescent="0.25">
      <c r="F71" s="12"/>
    </row>
    <row r="72" spans="6:6" s="6" customFormat="1" x14ac:dyDescent="0.25">
      <c r="F72" s="12"/>
    </row>
    <row r="73" spans="6:6" s="6" customFormat="1" x14ac:dyDescent="0.25">
      <c r="F73" s="12"/>
    </row>
    <row r="74" spans="6:6" s="6" customFormat="1" x14ac:dyDescent="0.25">
      <c r="F74" s="12"/>
    </row>
    <row r="75" spans="6:6" s="6" customFormat="1" x14ac:dyDescent="0.25">
      <c r="F75" s="12"/>
    </row>
    <row r="76" spans="6:6" s="6" customFormat="1" x14ac:dyDescent="0.25">
      <c r="F76" s="12"/>
    </row>
    <row r="77" spans="6:6" s="6" customFormat="1" x14ac:dyDescent="0.25">
      <c r="F77" s="12"/>
    </row>
    <row r="78" spans="6:6" s="6" customFormat="1" x14ac:dyDescent="0.25">
      <c r="F78" s="12"/>
    </row>
    <row r="79" spans="6:6" s="6" customFormat="1" x14ac:dyDescent="0.25">
      <c r="F79" s="12"/>
    </row>
    <row r="80" spans="6:6" s="6" customFormat="1" x14ac:dyDescent="0.25">
      <c r="F80" s="12"/>
    </row>
    <row r="81" spans="6:6" s="6" customFormat="1" x14ac:dyDescent="0.25">
      <c r="F81" s="12"/>
    </row>
    <row r="82" spans="6:6" s="6" customFormat="1" x14ac:dyDescent="0.25">
      <c r="F82" s="12"/>
    </row>
    <row r="83" spans="6:6" s="6" customFormat="1" x14ac:dyDescent="0.25">
      <c r="F83" s="12"/>
    </row>
    <row r="84" spans="6:6" s="6" customFormat="1" x14ac:dyDescent="0.25">
      <c r="F84" s="12"/>
    </row>
    <row r="85" spans="6:6" s="6" customFormat="1" x14ac:dyDescent="0.25">
      <c r="F85" s="12"/>
    </row>
    <row r="86" spans="6:6" s="6" customFormat="1" x14ac:dyDescent="0.25">
      <c r="F86" s="12"/>
    </row>
    <row r="87" spans="6:6" s="6" customFormat="1" x14ac:dyDescent="0.25">
      <c r="F87" s="12"/>
    </row>
    <row r="88" spans="6:6" s="6" customFormat="1" x14ac:dyDescent="0.25">
      <c r="F88" s="12"/>
    </row>
  </sheetData>
  <pageMargins left="0.51181102362204722" right="0.51181102362204722" top="0.78740157480314965" bottom="0.78740157480314965" header="0.31496062992125984" footer="0.31496062992125984"/>
  <pageSetup paperSize="9" scale="40" fitToHeight="3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1" id="{4ACFC5E3-EF88-4DCA-9684-70B9F4C1012D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C40:H52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12">
    <tabColor theme="3" tint="0.79998168889431442"/>
    <pageSetUpPr fitToPage="1"/>
  </sheetPr>
  <dimension ref="A1:J88"/>
  <sheetViews>
    <sheetView showGridLines="0" zoomScale="70" zoomScaleNormal="70" workbookViewId="0">
      <selection activeCell="O27" sqref="O27"/>
    </sheetView>
  </sheetViews>
  <sheetFormatPr baseColWidth="10" defaultColWidth="9.140625" defaultRowHeight="15.75" x14ac:dyDescent="0.25"/>
  <cols>
    <col min="1" max="1" width="1.42578125" style="6" customWidth="1"/>
    <col min="2" max="2" width="12.7109375" style="6" bestFit="1" customWidth="1"/>
    <col min="3" max="3" width="21.140625" style="6" customWidth="1"/>
    <col min="4" max="4" width="14.140625" style="6" customWidth="1"/>
    <col min="5" max="5" width="18.140625" style="6" bestFit="1" customWidth="1"/>
    <col min="6" max="6" width="13.7109375" style="12" customWidth="1"/>
    <col min="7" max="7" width="17.140625" style="6" bestFit="1" customWidth="1"/>
    <col min="8" max="8" width="17.42578125" style="6" bestFit="1" customWidth="1"/>
    <col min="9" max="9" width="17.85546875" style="14" bestFit="1" customWidth="1"/>
    <col min="10" max="10" width="10.5703125" style="14" bestFit="1" customWidth="1"/>
    <col min="11" max="16384" width="9.140625" style="14"/>
  </cols>
  <sheetData>
    <row r="1" spans="2:10" s="6" customFormat="1" x14ac:dyDescent="0.25">
      <c r="B1" s="3" t="s">
        <v>2</v>
      </c>
      <c r="C1" s="57" t="s">
        <v>48</v>
      </c>
      <c r="D1" s="15"/>
      <c r="E1" s="4"/>
      <c r="F1" s="4"/>
      <c r="G1" s="15"/>
      <c r="H1" s="15"/>
    </row>
    <row r="2" spans="2:10" s="6" customFormat="1" ht="10.5" customHeight="1" x14ac:dyDescent="0.25">
      <c r="B2" s="2"/>
      <c r="C2" s="2"/>
      <c r="D2" s="2"/>
      <c r="E2" s="2"/>
      <c r="F2" s="2"/>
      <c r="G2" s="2"/>
      <c r="H2" s="2"/>
    </row>
    <row r="3" spans="2:10" s="6" customFormat="1" x14ac:dyDescent="0.25">
      <c r="B3" s="17">
        <v>2018</v>
      </c>
      <c r="C3" s="17"/>
      <c r="D3" s="17"/>
      <c r="E3" s="17"/>
      <c r="F3" s="17"/>
      <c r="G3" s="17"/>
      <c r="H3" s="17"/>
    </row>
    <row r="4" spans="2:10" s="6" customFormat="1" x14ac:dyDescent="0.25">
      <c r="B4" s="19"/>
      <c r="C4" s="18"/>
      <c r="D4" s="18"/>
      <c r="E4" s="18"/>
      <c r="F4" s="18"/>
      <c r="G4" s="18"/>
      <c r="H4" s="18"/>
    </row>
    <row r="5" spans="2:10" s="6" customFormat="1" x14ac:dyDescent="0.25">
      <c r="B5" s="85" t="s">
        <v>7</v>
      </c>
      <c r="C5" s="56" t="s">
        <v>43</v>
      </c>
      <c r="D5" s="56" t="s">
        <v>42</v>
      </c>
      <c r="E5" s="56" t="s">
        <v>44</v>
      </c>
      <c r="F5" s="86" t="s">
        <v>10</v>
      </c>
      <c r="G5" s="56" t="s">
        <v>11</v>
      </c>
      <c r="H5" s="87" t="s">
        <v>12</v>
      </c>
      <c r="I5" s="111"/>
      <c r="J5" s="111"/>
    </row>
    <row r="6" spans="2:10" s="6" customFormat="1" x14ac:dyDescent="0.25">
      <c r="B6" s="34" t="s">
        <v>15</v>
      </c>
      <c r="C6" s="69">
        <v>451750721.62519401</v>
      </c>
      <c r="D6" s="35">
        <v>2798</v>
      </c>
      <c r="E6" s="35">
        <v>1330</v>
      </c>
      <c r="F6" s="36">
        <f t="shared" ref="F6:F17" si="0">IF(D6=0,0,D6/E6)</f>
        <v>2.1037593984962406</v>
      </c>
      <c r="G6" s="73">
        <f t="shared" ref="G6:G17" si="1">IF(C6=0,0,F6*H6)</f>
        <v>339662.19671067217</v>
      </c>
      <c r="H6" s="73">
        <f t="shared" ref="H6:H17" si="2">IF(C6=0,0,C6/D6)</f>
        <v>161454.86834352894</v>
      </c>
      <c r="I6" s="112"/>
      <c r="J6" s="29"/>
    </row>
    <row r="7" spans="2:10" s="6" customFormat="1" x14ac:dyDescent="0.25">
      <c r="B7" s="25" t="s">
        <v>16</v>
      </c>
      <c r="C7" s="70">
        <v>444124821.82419801</v>
      </c>
      <c r="D7" s="32">
        <v>2303</v>
      </c>
      <c r="E7" s="32">
        <v>1185</v>
      </c>
      <c r="F7" s="36">
        <f t="shared" si="0"/>
        <v>1.9434599156118144</v>
      </c>
      <c r="G7" s="74">
        <f t="shared" si="1"/>
        <v>374788.87917653838</v>
      </c>
      <c r="H7" s="74">
        <f t="shared" si="2"/>
        <v>192846.21008432392</v>
      </c>
      <c r="I7" s="112"/>
      <c r="J7" s="29"/>
    </row>
    <row r="8" spans="2:10" s="6" customFormat="1" x14ac:dyDescent="0.25">
      <c r="B8" s="25" t="s">
        <v>17</v>
      </c>
      <c r="C8" s="70">
        <v>399477456.66070002</v>
      </c>
      <c r="D8" s="32">
        <v>1988</v>
      </c>
      <c r="E8" s="32">
        <v>1082</v>
      </c>
      <c r="F8" s="36">
        <f t="shared" si="0"/>
        <v>1.8373382624768946</v>
      </c>
      <c r="G8" s="74">
        <f t="shared" si="1"/>
        <v>369202.82500988909</v>
      </c>
      <c r="H8" s="74">
        <f t="shared" si="2"/>
        <v>200944.39469854126</v>
      </c>
      <c r="I8" s="112"/>
      <c r="J8" s="29"/>
    </row>
    <row r="9" spans="2:10" s="6" customFormat="1" x14ac:dyDescent="0.25">
      <c r="B9" s="25" t="s">
        <v>18</v>
      </c>
      <c r="C9" s="70">
        <v>384769400.80699998</v>
      </c>
      <c r="D9" s="32">
        <v>1934</v>
      </c>
      <c r="E9" s="32">
        <v>1069</v>
      </c>
      <c r="F9" s="36">
        <f t="shared" si="0"/>
        <v>1.8091674462114125</v>
      </c>
      <c r="G9" s="74">
        <f t="shared" si="1"/>
        <v>359933.95772404113</v>
      </c>
      <c r="H9" s="74">
        <f t="shared" si="2"/>
        <v>198950.05212357806</v>
      </c>
      <c r="I9" s="112"/>
      <c r="J9" s="29"/>
    </row>
    <row r="10" spans="2:10" s="6" customFormat="1" x14ac:dyDescent="0.25">
      <c r="B10" s="25" t="s">
        <v>19</v>
      </c>
      <c r="C10" s="70">
        <v>516501432.32269901</v>
      </c>
      <c r="D10" s="32">
        <v>2323</v>
      </c>
      <c r="E10" s="32">
        <v>1195</v>
      </c>
      <c r="F10" s="36">
        <f t="shared" si="0"/>
        <v>1.9439330543933055</v>
      </c>
      <c r="G10" s="74">
        <f t="shared" si="1"/>
        <v>432218.77181815816</v>
      </c>
      <c r="H10" s="74">
        <f t="shared" si="2"/>
        <v>222342.41598049892</v>
      </c>
      <c r="I10" s="112"/>
      <c r="J10" s="29"/>
    </row>
    <row r="11" spans="2:10" s="6" customFormat="1" x14ac:dyDescent="0.25">
      <c r="B11" s="25" t="s">
        <v>20</v>
      </c>
      <c r="C11" s="70">
        <v>611296971.53289902</v>
      </c>
      <c r="D11" s="32">
        <v>2343</v>
      </c>
      <c r="E11" s="32">
        <v>1247</v>
      </c>
      <c r="F11" s="36">
        <f t="shared" si="0"/>
        <v>1.8789093825180434</v>
      </c>
      <c r="G11" s="74">
        <f t="shared" si="1"/>
        <v>490214.09104482684</v>
      </c>
      <c r="H11" s="74">
        <f t="shared" si="2"/>
        <v>260903.53031707171</v>
      </c>
      <c r="I11" s="112"/>
      <c r="J11" s="29"/>
    </row>
    <row r="12" spans="2:10" s="6" customFormat="1" x14ac:dyDescent="0.25">
      <c r="B12" s="25" t="s">
        <v>21</v>
      </c>
      <c r="C12" s="70">
        <v>414686747.57609999</v>
      </c>
      <c r="D12" s="32">
        <v>1776</v>
      </c>
      <c r="E12" s="32">
        <v>957</v>
      </c>
      <c r="F12" s="36">
        <f t="shared" si="0"/>
        <v>1.8557993730407523</v>
      </c>
      <c r="G12" s="74">
        <f t="shared" si="1"/>
        <v>433319.48545047018</v>
      </c>
      <c r="H12" s="74">
        <f t="shared" si="2"/>
        <v>233494.7903018581</v>
      </c>
      <c r="I12" s="112"/>
      <c r="J12" s="29"/>
    </row>
    <row r="13" spans="2:10" s="6" customFormat="1" x14ac:dyDescent="0.25">
      <c r="B13" s="25" t="s">
        <v>22</v>
      </c>
      <c r="C13" s="70">
        <v>516353105.091299</v>
      </c>
      <c r="D13" s="32">
        <v>2729</v>
      </c>
      <c r="E13" s="32">
        <v>1359</v>
      </c>
      <c r="F13" s="36">
        <f t="shared" si="0"/>
        <v>2.008094186902134</v>
      </c>
      <c r="G13" s="74">
        <f t="shared" si="1"/>
        <v>379950.77637328848</v>
      </c>
      <c r="H13" s="74">
        <f t="shared" si="2"/>
        <v>189209.63909538256</v>
      </c>
      <c r="I13" s="112"/>
      <c r="J13" s="29"/>
    </row>
    <row r="14" spans="2:10" s="6" customFormat="1" x14ac:dyDescent="0.25">
      <c r="B14" s="25" t="s">
        <v>23</v>
      </c>
      <c r="C14" s="70">
        <v>387564154.974199</v>
      </c>
      <c r="D14" s="32">
        <v>2020</v>
      </c>
      <c r="E14" s="32">
        <v>1039</v>
      </c>
      <c r="F14" s="36">
        <f t="shared" si="0"/>
        <v>1.944177093358999</v>
      </c>
      <c r="G14" s="74">
        <f t="shared" si="1"/>
        <v>373016.51104350243</v>
      </c>
      <c r="H14" s="74">
        <f t="shared" si="2"/>
        <v>191863.44305653416</v>
      </c>
      <c r="I14" s="112"/>
      <c r="J14" s="29"/>
    </row>
    <row r="15" spans="2:10" s="6" customFormat="1" x14ac:dyDescent="0.25">
      <c r="B15" s="25" t="s">
        <v>24</v>
      </c>
      <c r="C15" s="70">
        <v>392693788.05049902</v>
      </c>
      <c r="D15" s="32">
        <v>1802</v>
      </c>
      <c r="E15" s="32">
        <v>945</v>
      </c>
      <c r="F15" s="36">
        <f t="shared" si="0"/>
        <v>1.9068783068783068</v>
      </c>
      <c r="G15" s="74">
        <f t="shared" si="1"/>
        <v>415548.98206402012</v>
      </c>
      <c r="H15" s="74">
        <f t="shared" si="2"/>
        <v>217921.08104911156</v>
      </c>
      <c r="I15" s="112"/>
      <c r="J15" s="29"/>
    </row>
    <row r="16" spans="2:10" s="6" customFormat="1" x14ac:dyDescent="0.25">
      <c r="B16" s="25" t="s">
        <v>25</v>
      </c>
      <c r="C16" s="70">
        <v>416313547.037799</v>
      </c>
      <c r="D16" s="32">
        <v>2424</v>
      </c>
      <c r="E16" s="32">
        <v>1108</v>
      </c>
      <c r="F16" s="36">
        <f t="shared" si="0"/>
        <v>2.1877256317689531</v>
      </c>
      <c r="G16" s="74">
        <f t="shared" si="1"/>
        <v>375734.2482290605</v>
      </c>
      <c r="H16" s="74">
        <f t="shared" si="2"/>
        <v>171746.51280437253</v>
      </c>
      <c r="I16" s="112"/>
      <c r="J16" s="29"/>
    </row>
    <row r="17" spans="2:10" s="6" customFormat="1" x14ac:dyDescent="0.25">
      <c r="B17" s="39" t="s">
        <v>26</v>
      </c>
      <c r="C17" s="71">
        <v>746726159.97939897</v>
      </c>
      <c r="D17" s="40">
        <v>4027</v>
      </c>
      <c r="E17" s="40">
        <v>2041</v>
      </c>
      <c r="F17" s="22">
        <f t="shared" si="0"/>
        <v>1.9730524252817248</v>
      </c>
      <c r="G17" s="75">
        <f t="shared" si="1"/>
        <v>365862.8907297398</v>
      </c>
      <c r="H17" s="75">
        <f t="shared" si="2"/>
        <v>185429.88824916785</v>
      </c>
      <c r="I17" s="112"/>
      <c r="J17" s="29"/>
    </row>
    <row r="18" spans="2:10" s="6" customFormat="1" x14ac:dyDescent="0.25">
      <c r="B18" s="9" t="s">
        <v>27</v>
      </c>
      <c r="C18" s="72">
        <f>SUM(C6:C17)</f>
        <v>5682258307.4819841</v>
      </c>
      <c r="D18" s="28">
        <f>SUM(D6:D17)</f>
        <v>28467</v>
      </c>
      <c r="E18" s="28">
        <f>SUM(E6:E17)</f>
        <v>14557</v>
      </c>
      <c r="F18" s="10">
        <f>IFERROR(D18/E18,0)</f>
        <v>1.9555540289894895</v>
      </c>
      <c r="G18" s="76">
        <f>IFERROR(IF(C18="",0,F18*H18),0)</f>
        <v>390345.42196070508</v>
      </c>
      <c r="H18" s="76">
        <f>IFERROR(C18/D18,0)</f>
        <v>199608.61023226837</v>
      </c>
    </row>
    <row r="19" spans="2:10" s="6" customFormat="1" x14ac:dyDescent="0.25">
      <c r="D19" s="29"/>
      <c r="E19" s="29"/>
    </row>
    <row r="20" spans="2:10" s="6" customFormat="1" x14ac:dyDescent="0.25">
      <c r="B20" s="17">
        <v>2019</v>
      </c>
      <c r="C20" s="17"/>
      <c r="D20" s="30"/>
      <c r="E20" s="30"/>
      <c r="F20" s="17"/>
      <c r="G20" s="17"/>
      <c r="H20" s="17"/>
      <c r="I20" s="55"/>
    </row>
    <row r="21" spans="2:10" s="6" customFormat="1" x14ac:dyDescent="0.25">
      <c r="B21" s="19"/>
      <c r="C21" s="18"/>
      <c r="D21" s="31"/>
      <c r="E21" s="31"/>
      <c r="F21" s="18"/>
      <c r="G21" s="18"/>
      <c r="H21" s="18"/>
    </row>
    <row r="22" spans="2:10" s="6" customFormat="1" x14ac:dyDescent="0.25">
      <c r="B22" s="85" t="s">
        <v>7</v>
      </c>
      <c r="C22" s="56" t="s">
        <v>43</v>
      </c>
      <c r="D22" s="56" t="s">
        <v>42</v>
      </c>
      <c r="E22" s="56" t="s">
        <v>44</v>
      </c>
      <c r="F22" s="86" t="s">
        <v>10</v>
      </c>
      <c r="G22" s="56" t="s">
        <v>11</v>
      </c>
      <c r="H22" s="87" t="s">
        <v>12</v>
      </c>
    </row>
    <row r="23" spans="2:10" s="6" customFormat="1" x14ac:dyDescent="0.25">
      <c r="B23" s="34" t="s">
        <v>15</v>
      </c>
      <c r="C23" s="69">
        <v>483336807.60009801</v>
      </c>
      <c r="D23" s="35">
        <v>2673</v>
      </c>
      <c r="E23" s="35">
        <v>1392</v>
      </c>
      <c r="F23" s="36">
        <f t="shared" ref="F23:F34" si="3">IF(D23=0,0,D23/E23)</f>
        <v>1.9202586206896552</v>
      </c>
      <c r="G23" s="73">
        <f t="shared" ref="G23:G34" si="4">IF(C23=0,0,F23*H23)</f>
        <v>347224.71810351871</v>
      </c>
      <c r="H23" s="73">
        <f t="shared" ref="H23:H34" si="5">IF(C23=0,0,C23/D23)</f>
        <v>180821.85095402095</v>
      </c>
      <c r="I23" s="112"/>
      <c r="J23" s="113"/>
    </row>
    <row r="24" spans="2:10" s="6" customFormat="1" x14ac:dyDescent="0.25">
      <c r="B24" s="25" t="s">
        <v>16</v>
      </c>
      <c r="C24" s="69">
        <v>459551810.67539901</v>
      </c>
      <c r="D24" s="35">
        <v>2326</v>
      </c>
      <c r="E24" s="35">
        <v>1340</v>
      </c>
      <c r="F24" s="26">
        <f t="shared" si="3"/>
        <v>1.7358208955223882</v>
      </c>
      <c r="G24" s="74">
        <f t="shared" si="4"/>
        <v>342949.11244432762</v>
      </c>
      <c r="H24" s="74">
        <f t="shared" si="5"/>
        <v>197571.71568159887</v>
      </c>
      <c r="I24" s="112"/>
      <c r="J24" s="113"/>
    </row>
    <row r="25" spans="2:10" s="6" customFormat="1" x14ac:dyDescent="0.25">
      <c r="B25" s="25" t="s">
        <v>17</v>
      </c>
      <c r="C25" s="69">
        <v>410461972.94330102</v>
      </c>
      <c r="D25" s="35">
        <v>1853</v>
      </c>
      <c r="E25" s="35">
        <v>1044</v>
      </c>
      <c r="F25" s="26">
        <f t="shared" si="3"/>
        <v>1.774904214559387</v>
      </c>
      <c r="G25" s="74">
        <f t="shared" si="4"/>
        <v>393162.80933266378</v>
      </c>
      <c r="H25" s="74">
        <f t="shared" si="5"/>
        <v>221512.12787010308</v>
      </c>
      <c r="I25" s="112"/>
      <c r="J25" s="113"/>
    </row>
    <row r="26" spans="2:10" s="6" customFormat="1" x14ac:dyDescent="0.25">
      <c r="B26" s="25" t="s">
        <v>18</v>
      </c>
      <c r="C26" s="69">
        <v>371790263.64569998</v>
      </c>
      <c r="D26" s="35">
        <v>1563</v>
      </c>
      <c r="E26" s="35">
        <v>828</v>
      </c>
      <c r="F26" s="26">
        <f t="shared" si="3"/>
        <v>1.8876811594202898</v>
      </c>
      <c r="G26" s="74">
        <f t="shared" si="4"/>
        <v>449022.05754311592</v>
      </c>
      <c r="H26" s="74">
        <f t="shared" si="5"/>
        <v>237869.65044510557</v>
      </c>
      <c r="I26" s="112"/>
      <c r="J26" s="113"/>
    </row>
    <row r="27" spans="2:10" s="6" customFormat="1" x14ac:dyDescent="0.25">
      <c r="B27" s="25" t="s">
        <v>19</v>
      </c>
      <c r="C27" s="69">
        <v>550071951.88799906</v>
      </c>
      <c r="D27" s="35">
        <v>2246</v>
      </c>
      <c r="E27" s="35">
        <v>1132</v>
      </c>
      <c r="F27" s="26">
        <f t="shared" si="3"/>
        <v>1.9840989399293287</v>
      </c>
      <c r="G27" s="74">
        <f t="shared" si="4"/>
        <v>485929.28612014052</v>
      </c>
      <c r="H27" s="74">
        <f t="shared" si="5"/>
        <v>244911.82185574312</v>
      </c>
      <c r="I27" s="112"/>
      <c r="J27" s="113"/>
    </row>
    <row r="28" spans="2:10" s="6" customFormat="1" x14ac:dyDescent="0.25">
      <c r="B28" s="25" t="s">
        <v>20</v>
      </c>
      <c r="C28" s="69"/>
      <c r="D28" s="35"/>
      <c r="E28" s="35"/>
      <c r="F28" s="26">
        <f t="shared" si="3"/>
        <v>0</v>
      </c>
      <c r="G28" s="74">
        <f t="shared" si="4"/>
        <v>0</v>
      </c>
      <c r="H28" s="74">
        <f t="shared" si="5"/>
        <v>0</v>
      </c>
      <c r="I28" s="112"/>
      <c r="J28" s="113"/>
    </row>
    <row r="29" spans="2:10" s="6" customFormat="1" x14ac:dyDescent="0.25">
      <c r="B29" s="25" t="s">
        <v>21</v>
      </c>
      <c r="C29" s="69"/>
      <c r="D29" s="35"/>
      <c r="E29" s="35"/>
      <c r="F29" s="26">
        <f t="shared" si="3"/>
        <v>0</v>
      </c>
      <c r="G29" s="74">
        <f t="shared" si="4"/>
        <v>0</v>
      </c>
      <c r="H29" s="74">
        <f t="shared" si="5"/>
        <v>0</v>
      </c>
      <c r="I29" s="112"/>
      <c r="J29" s="113"/>
    </row>
    <row r="30" spans="2:10" s="6" customFormat="1" x14ac:dyDescent="0.25">
      <c r="B30" s="25" t="s">
        <v>22</v>
      </c>
      <c r="C30" s="69"/>
      <c r="D30" s="35"/>
      <c r="E30" s="35"/>
      <c r="F30" s="26">
        <f t="shared" si="3"/>
        <v>0</v>
      </c>
      <c r="G30" s="74">
        <f t="shared" si="4"/>
        <v>0</v>
      </c>
      <c r="H30" s="74">
        <f t="shared" si="5"/>
        <v>0</v>
      </c>
      <c r="I30" s="112"/>
      <c r="J30" s="113"/>
    </row>
    <row r="31" spans="2:10" s="6" customFormat="1" x14ac:dyDescent="0.25">
      <c r="B31" s="25" t="s">
        <v>23</v>
      </c>
      <c r="C31" s="69"/>
      <c r="D31" s="35"/>
      <c r="E31" s="35"/>
      <c r="F31" s="26">
        <f t="shared" si="3"/>
        <v>0</v>
      </c>
      <c r="G31" s="74">
        <f t="shared" si="4"/>
        <v>0</v>
      </c>
      <c r="H31" s="74">
        <f t="shared" si="5"/>
        <v>0</v>
      </c>
      <c r="I31" s="112"/>
      <c r="J31" s="113"/>
    </row>
    <row r="32" spans="2:10" s="6" customFormat="1" x14ac:dyDescent="0.25">
      <c r="B32" s="25" t="s">
        <v>24</v>
      </c>
      <c r="C32" s="69"/>
      <c r="D32" s="35"/>
      <c r="E32" s="35"/>
      <c r="F32" s="26">
        <f t="shared" si="3"/>
        <v>0</v>
      </c>
      <c r="G32" s="74">
        <f t="shared" si="4"/>
        <v>0</v>
      </c>
      <c r="H32" s="74">
        <f t="shared" si="5"/>
        <v>0</v>
      </c>
      <c r="I32" s="112"/>
      <c r="J32" s="113"/>
    </row>
    <row r="33" spans="2:10" s="6" customFormat="1" x14ac:dyDescent="0.25">
      <c r="B33" s="25" t="s">
        <v>25</v>
      </c>
      <c r="C33" s="69"/>
      <c r="D33" s="35"/>
      <c r="E33" s="35"/>
      <c r="F33" s="26">
        <f t="shared" si="3"/>
        <v>0</v>
      </c>
      <c r="G33" s="74">
        <f t="shared" si="4"/>
        <v>0</v>
      </c>
      <c r="H33" s="74">
        <f t="shared" si="5"/>
        <v>0</v>
      </c>
      <c r="I33" s="112"/>
      <c r="J33" s="113"/>
    </row>
    <row r="34" spans="2:10" s="6" customFormat="1" x14ac:dyDescent="0.25">
      <c r="B34" s="39" t="s">
        <v>26</v>
      </c>
      <c r="C34" s="69"/>
      <c r="D34" s="35"/>
      <c r="E34" s="35"/>
      <c r="F34" s="41">
        <f t="shared" si="3"/>
        <v>0</v>
      </c>
      <c r="G34" s="75">
        <f t="shared" si="4"/>
        <v>0</v>
      </c>
      <c r="H34" s="75">
        <f t="shared" si="5"/>
        <v>0</v>
      </c>
      <c r="I34" s="112"/>
      <c r="J34" s="113"/>
    </row>
    <row r="35" spans="2:10" s="6" customFormat="1" x14ac:dyDescent="0.25">
      <c r="B35" s="9" t="s">
        <v>27</v>
      </c>
      <c r="C35" s="72">
        <f>SUM(C23:C34)</f>
        <v>2275212806.7524967</v>
      </c>
      <c r="D35" s="28">
        <f>SUM(D23:D34)</f>
        <v>10661</v>
      </c>
      <c r="E35" s="28">
        <f>SUM(E23:E34)</f>
        <v>5736</v>
      </c>
      <c r="F35" s="10">
        <f>IFERROR(D35/E35,0)</f>
        <v>1.8586122733612274</v>
      </c>
      <c r="G35" s="76">
        <f>IFERROR(IF(C35="",0,F35*H35),0)</f>
        <v>396654.95236270863</v>
      </c>
      <c r="H35" s="76">
        <f>IFERROR(C35/D35,0)</f>
        <v>213414.57712714537</v>
      </c>
    </row>
    <row r="36" spans="2:10" s="6" customFormat="1" x14ac:dyDescent="0.25"/>
    <row r="37" spans="2:10" s="6" customFormat="1" x14ac:dyDescent="0.25">
      <c r="B37" s="23" t="str">
        <f>B20&amp;" x "&amp;B3</f>
        <v>2019 x 2018</v>
      </c>
      <c r="C37" s="17"/>
      <c r="D37" s="17"/>
      <c r="E37" s="17"/>
      <c r="F37" s="17"/>
      <c r="G37" s="17"/>
      <c r="H37" s="17"/>
    </row>
    <row r="38" spans="2:10" s="6" customFormat="1" x14ac:dyDescent="0.25">
      <c r="B38" s="19"/>
      <c r="C38" s="18"/>
      <c r="D38" s="18"/>
      <c r="E38" s="18"/>
      <c r="F38" s="18"/>
      <c r="G38" s="18"/>
      <c r="H38" s="18"/>
    </row>
    <row r="39" spans="2:10" s="6" customFormat="1" x14ac:dyDescent="0.25">
      <c r="B39" s="85" t="s">
        <v>7</v>
      </c>
      <c r="C39" s="56" t="s">
        <v>43</v>
      </c>
      <c r="D39" s="56" t="s">
        <v>42</v>
      </c>
      <c r="E39" s="56" t="s">
        <v>44</v>
      </c>
      <c r="F39" s="86" t="s">
        <v>10</v>
      </c>
      <c r="G39" s="56" t="s">
        <v>11</v>
      </c>
      <c r="H39" s="87" t="s">
        <v>12</v>
      </c>
    </row>
    <row r="40" spans="2:10" s="6" customFormat="1" x14ac:dyDescent="0.25">
      <c r="B40" s="34" t="s">
        <v>15</v>
      </c>
      <c r="C40" s="105">
        <f>IFERROR(IF(C23=0,"-",C23/C6-1),"-")</f>
        <v>6.9919281725265625E-2</v>
      </c>
      <c r="D40" s="105">
        <f t="shared" ref="D40:H40" si="6">IFERROR(IF(D23=0,"-",D23/D6-1),"-")</f>
        <v>-4.4674767691208039E-2</v>
      </c>
      <c r="E40" s="105">
        <f t="shared" si="6"/>
        <v>4.6616541353383445E-2</v>
      </c>
      <c r="F40" s="106">
        <f t="shared" si="6"/>
        <v>-8.7225173153237523E-2</v>
      </c>
      <c r="G40" s="106">
        <f t="shared" si="6"/>
        <v>2.2264830958766968E-2</v>
      </c>
      <c r="H40" s="106">
        <f t="shared" si="6"/>
        <v>0.1199529181695822</v>
      </c>
    </row>
    <row r="41" spans="2:10" s="6" customFormat="1" ht="15.75" customHeight="1" x14ac:dyDescent="0.25">
      <c r="B41" s="25" t="s">
        <v>16</v>
      </c>
      <c r="C41" s="107">
        <f t="shared" ref="C41:H52" si="7">IFERROR(IF(C24=0,"-",C24/C7-1),"-")</f>
        <v>3.4735705128653205E-2</v>
      </c>
      <c r="D41" s="107">
        <f t="shared" si="7"/>
        <v>9.9869735128093051E-3</v>
      </c>
      <c r="E41" s="107">
        <f t="shared" si="7"/>
        <v>0.13080168776371304</v>
      </c>
      <c r="F41" s="108">
        <f t="shared" si="7"/>
        <v>-0.1068398779009857</v>
      </c>
      <c r="G41" s="108">
        <f t="shared" si="7"/>
        <v>-8.4953872703392386E-2</v>
      </c>
      <c r="H41" s="108">
        <f t="shared" si="7"/>
        <v>2.4504010709926138E-2</v>
      </c>
    </row>
    <row r="42" spans="2:10" s="6" customFormat="1" ht="15.75" customHeight="1" x14ac:dyDescent="0.25">
      <c r="B42" s="25" t="s">
        <v>17</v>
      </c>
      <c r="C42" s="107">
        <f t="shared" si="7"/>
        <v>2.7497211918846354E-2</v>
      </c>
      <c r="D42" s="107">
        <f t="shared" si="7"/>
        <v>-6.7907444668008021E-2</v>
      </c>
      <c r="E42" s="107">
        <f t="shared" si="7"/>
        <v>-3.512014787430684E-2</v>
      </c>
      <c r="F42" s="108">
        <f t="shared" si="7"/>
        <v>-3.3980704148261154E-2</v>
      </c>
      <c r="G42" s="108">
        <f t="shared" si="7"/>
        <v>6.4896535724321414E-2</v>
      </c>
      <c r="H42" s="108">
        <f t="shared" si="7"/>
        <v>0.10235534662421286</v>
      </c>
    </row>
    <row r="43" spans="2:10" s="6" customFormat="1" ht="15.75" customHeight="1" x14ac:dyDescent="0.25">
      <c r="B43" s="25" t="s">
        <v>18</v>
      </c>
      <c r="C43" s="107">
        <f t="shared" si="7"/>
        <v>-3.3732248806890741E-2</v>
      </c>
      <c r="D43" s="107">
        <f t="shared" si="7"/>
        <v>-0.19183040330920376</v>
      </c>
      <c r="E43" s="107">
        <f t="shared" si="7"/>
        <v>-0.22544434050514495</v>
      </c>
      <c r="F43" s="108">
        <f t="shared" si="7"/>
        <v>4.3397703940170507E-2</v>
      </c>
      <c r="G43" s="108">
        <f t="shared" si="7"/>
        <v>0.24751235027226315</v>
      </c>
      <c r="H43" s="108">
        <f t="shared" si="7"/>
        <v>0.19562497172583071</v>
      </c>
    </row>
    <row r="44" spans="2:10" s="6" customFormat="1" ht="15.75" customHeight="1" x14ac:dyDescent="0.25">
      <c r="B44" s="25" t="s">
        <v>19</v>
      </c>
      <c r="C44" s="107">
        <f t="shared" si="7"/>
        <v>6.4995985421248292E-2</v>
      </c>
      <c r="D44" s="107">
        <f t="shared" si="7"/>
        <v>-3.3146792940163539E-2</v>
      </c>
      <c r="E44" s="107">
        <f t="shared" si="7"/>
        <v>-5.2719665271966476E-2</v>
      </c>
      <c r="F44" s="108">
        <f t="shared" si="7"/>
        <v>2.066217529726555E-2</v>
      </c>
      <c r="G44" s="108">
        <f t="shared" si="7"/>
        <v>0.12426696340847343</v>
      </c>
      <c r="H44" s="108">
        <f t="shared" si="7"/>
        <v>0.10150742392411405</v>
      </c>
    </row>
    <row r="45" spans="2:10" s="6" customFormat="1" ht="15.75" customHeight="1" x14ac:dyDescent="0.25">
      <c r="B45" s="25" t="s">
        <v>20</v>
      </c>
      <c r="C45" s="107" t="str">
        <f t="shared" si="7"/>
        <v>-</v>
      </c>
      <c r="D45" s="107" t="str">
        <f t="shared" si="7"/>
        <v>-</v>
      </c>
      <c r="E45" s="107" t="str">
        <f t="shared" si="7"/>
        <v>-</v>
      </c>
      <c r="F45" s="108" t="str">
        <f t="shared" si="7"/>
        <v>-</v>
      </c>
      <c r="G45" s="108" t="str">
        <f t="shared" si="7"/>
        <v>-</v>
      </c>
      <c r="H45" s="108" t="str">
        <f t="shared" si="7"/>
        <v>-</v>
      </c>
    </row>
    <row r="46" spans="2:10" s="6" customFormat="1" ht="15.75" customHeight="1" x14ac:dyDescent="0.25">
      <c r="B46" s="25" t="s">
        <v>21</v>
      </c>
      <c r="C46" s="107" t="str">
        <f t="shared" si="7"/>
        <v>-</v>
      </c>
      <c r="D46" s="107" t="str">
        <f t="shared" si="7"/>
        <v>-</v>
      </c>
      <c r="E46" s="107" t="str">
        <f t="shared" si="7"/>
        <v>-</v>
      </c>
      <c r="F46" s="108" t="str">
        <f t="shared" si="7"/>
        <v>-</v>
      </c>
      <c r="G46" s="108" t="str">
        <f t="shared" si="7"/>
        <v>-</v>
      </c>
      <c r="H46" s="108" t="str">
        <f t="shared" si="7"/>
        <v>-</v>
      </c>
    </row>
    <row r="47" spans="2:10" s="6" customFormat="1" ht="15.75" customHeight="1" x14ac:dyDescent="0.25">
      <c r="B47" s="25" t="s">
        <v>22</v>
      </c>
      <c r="C47" s="107" t="str">
        <f t="shared" si="7"/>
        <v>-</v>
      </c>
      <c r="D47" s="107" t="str">
        <f t="shared" si="7"/>
        <v>-</v>
      </c>
      <c r="E47" s="107" t="str">
        <f t="shared" si="7"/>
        <v>-</v>
      </c>
      <c r="F47" s="108" t="str">
        <f t="shared" si="7"/>
        <v>-</v>
      </c>
      <c r="G47" s="108" t="str">
        <f t="shared" si="7"/>
        <v>-</v>
      </c>
      <c r="H47" s="108" t="str">
        <f t="shared" si="7"/>
        <v>-</v>
      </c>
    </row>
    <row r="48" spans="2:10" s="6" customFormat="1" ht="15.75" customHeight="1" x14ac:dyDescent="0.25">
      <c r="B48" s="25" t="s">
        <v>23</v>
      </c>
      <c r="C48" s="107" t="str">
        <f t="shared" si="7"/>
        <v>-</v>
      </c>
      <c r="D48" s="107" t="str">
        <f t="shared" si="7"/>
        <v>-</v>
      </c>
      <c r="E48" s="107" t="str">
        <f t="shared" si="7"/>
        <v>-</v>
      </c>
      <c r="F48" s="108" t="str">
        <f t="shared" si="7"/>
        <v>-</v>
      </c>
      <c r="G48" s="108" t="str">
        <f t="shared" si="7"/>
        <v>-</v>
      </c>
      <c r="H48" s="108" t="str">
        <f t="shared" si="7"/>
        <v>-</v>
      </c>
    </row>
    <row r="49" spans="2:8" s="6" customFormat="1" ht="15.75" customHeight="1" x14ac:dyDescent="0.25">
      <c r="B49" s="25" t="s">
        <v>24</v>
      </c>
      <c r="C49" s="107" t="str">
        <f t="shared" si="7"/>
        <v>-</v>
      </c>
      <c r="D49" s="107" t="str">
        <f t="shared" si="7"/>
        <v>-</v>
      </c>
      <c r="E49" s="107" t="str">
        <f t="shared" si="7"/>
        <v>-</v>
      </c>
      <c r="F49" s="108" t="str">
        <f t="shared" si="7"/>
        <v>-</v>
      </c>
      <c r="G49" s="108" t="str">
        <f t="shared" si="7"/>
        <v>-</v>
      </c>
      <c r="H49" s="108" t="str">
        <f t="shared" si="7"/>
        <v>-</v>
      </c>
    </row>
    <row r="50" spans="2:8" s="6" customFormat="1" ht="15.75" customHeight="1" x14ac:dyDescent="0.25">
      <c r="B50" s="25" t="s">
        <v>25</v>
      </c>
      <c r="C50" s="107" t="str">
        <f t="shared" si="7"/>
        <v>-</v>
      </c>
      <c r="D50" s="107" t="str">
        <f t="shared" si="7"/>
        <v>-</v>
      </c>
      <c r="E50" s="107" t="str">
        <f t="shared" si="7"/>
        <v>-</v>
      </c>
      <c r="F50" s="108" t="str">
        <f t="shared" si="7"/>
        <v>-</v>
      </c>
      <c r="G50" s="108" t="str">
        <f t="shared" si="7"/>
        <v>-</v>
      </c>
      <c r="H50" s="108" t="str">
        <f t="shared" si="7"/>
        <v>-</v>
      </c>
    </row>
    <row r="51" spans="2:8" s="6" customFormat="1" ht="15.75" customHeight="1" x14ac:dyDescent="0.25">
      <c r="B51" s="39" t="s">
        <v>26</v>
      </c>
      <c r="C51" s="109" t="str">
        <f t="shared" si="7"/>
        <v>-</v>
      </c>
      <c r="D51" s="109" t="str">
        <f t="shared" si="7"/>
        <v>-</v>
      </c>
      <c r="E51" s="109" t="str">
        <f t="shared" si="7"/>
        <v>-</v>
      </c>
      <c r="F51" s="110" t="str">
        <f t="shared" si="7"/>
        <v>-</v>
      </c>
      <c r="G51" s="110" t="str">
        <f t="shared" si="7"/>
        <v>-</v>
      </c>
      <c r="H51" s="110" t="str">
        <f t="shared" si="7"/>
        <v>-</v>
      </c>
    </row>
    <row r="52" spans="2:8" s="6" customFormat="1" ht="20.25" customHeight="1" x14ac:dyDescent="0.25">
      <c r="B52" s="9" t="s">
        <v>27</v>
      </c>
      <c r="C52" s="24">
        <f t="shared" si="7"/>
        <v>-0.5995935623418136</v>
      </c>
      <c r="D52" s="24">
        <f t="shared" si="7"/>
        <v>-0.62549618856922051</v>
      </c>
      <c r="E52" s="24">
        <f t="shared" si="7"/>
        <v>-0.60596276705365115</v>
      </c>
      <c r="F52" s="24">
        <f t="shared" si="7"/>
        <v>-4.957252737136375E-2</v>
      </c>
      <c r="G52" s="24">
        <f t="shared" si="7"/>
        <v>1.6163966699829002E-2</v>
      </c>
      <c r="H52" s="24">
        <f t="shared" si="7"/>
        <v>6.916518720716569E-2</v>
      </c>
    </row>
    <row r="53" spans="2:8" s="6" customFormat="1" x14ac:dyDescent="0.25">
      <c r="F53" s="12"/>
    </row>
    <row r="54" spans="2:8" s="6" customFormat="1" x14ac:dyDescent="0.25">
      <c r="F54" s="12"/>
    </row>
    <row r="55" spans="2:8" s="6" customFormat="1" x14ac:dyDescent="0.25">
      <c r="F55" s="12"/>
    </row>
    <row r="56" spans="2:8" s="6" customFormat="1" x14ac:dyDescent="0.25">
      <c r="F56" s="12"/>
    </row>
    <row r="57" spans="2:8" s="6" customFormat="1" x14ac:dyDescent="0.25">
      <c r="F57" s="12"/>
    </row>
    <row r="58" spans="2:8" s="6" customFormat="1" x14ac:dyDescent="0.25">
      <c r="F58" s="12"/>
    </row>
    <row r="59" spans="2:8" s="6" customFormat="1" x14ac:dyDescent="0.25">
      <c r="F59" s="12"/>
    </row>
    <row r="60" spans="2:8" s="6" customFormat="1" x14ac:dyDescent="0.25">
      <c r="F60" s="12"/>
    </row>
    <row r="61" spans="2:8" s="6" customFormat="1" x14ac:dyDescent="0.25">
      <c r="F61" s="12"/>
    </row>
    <row r="62" spans="2:8" s="6" customFormat="1" ht="15" customHeight="1" x14ac:dyDescent="0.25">
      <c r="F62" s="12"/>
    </row>
    <row r="63" spans="2:8" s="6" customFormat="1" x14ac:dyDescent="0.25">
      <c r="F63" s="12"/>
    </row>
    <row r="64" spans="2:8" s="6" customFormat="1" x14ac:dyDescent="0.25">
      <c r="F64" s="12"/>
    </row>
    <row r="65" spans="6:6" s="6" customFormat="1" x14ac:dyDescent="0.25">
      <c r="F65" s="12"/>
    </row>
    <row r="66" spans="6:6" s="6" customFormat="1" x14ac:dyDescent="0.25">
      <c r="F66" s="12"/>
    </row>
    <row r="67" spans="6:6" s="6" customFormat="1" x14ac:dyDescent="0.25">
      <c r="F67" s="12"/>
    </row>
    <row r="68" spans="6:6" s="6" customFormat="1" x14ac:dyDescent="0.25">
      <c r="F68" s="12"/>
    </row>
    <row r="69" spans="6:6" s="6" customFormat="1" x14ac:dyDescent="0.25">
      <c r="F69" s="12"/>
    </row>
    <row r="70" spans="6:6" s="6" customFormat="1" x14ac:dyDescent="0.25">
      <c r="F70" s="12"/>
    </row>
    <row r="71" spans="6:6" s="6" customFormat="1" x14ac:dyDescent="0.25">
      <c r="F71" s="12"/>
    </row>
    <row r="72" spans="6:6" s="6" customFormat="1" x14ac:dyDescent="0.25">
      <c r="F72" s="12"/>
    </row>
    <row r="73" spans="6:6" s="6" customFormat="1" x14ac:dyDescent="0.25">
      <c r="F73" s="12"/>
    </row>
    <row r="74" spans="6:6" s="6" customFormat="1" x14ac:dyDescent="0.25">
      <c r="F74" s="12"/>
    </row>
    <row r="75" spans="6:6" s="6" customFormat="1" x14ac:dyDescent="0.25">
      <c r="F75" s="12"/>
    </row>
    <row r="76" spans="6:6" s="6" customFormat="1" x14ac:dyDescent="0.25">
      <c r="F76" s="12"/>
    </row>
    <row r="77" spans="6:6" s="6" customFormat="1" x14ac:dyDescent="0.25">
      <c r="F77" s="12"/>
    </row>
    <row r="78" spans="6:6" s="6" customFormat="1" x14ac:dyDescent="0.25">
      <c r="F78" s="12"/>
    </row>
    <row r="79" spans="6:6" s="6" customFormat="1" x14ac:dyDescent="0.25">
      <c r="F79" s="12"/>
    </row>
    <row r="80" spans="6:6" s="6" customFormat="1" x14ac:dyDescent="0.25">
      <c r="F80" s="12"/>
    </row>
    <row r="81" spans="6:6" s="6" customFormat="1" x14ac:dyDescent="0.25">
      <c r="F81" s="12"/>
    </row>
    <row r="82" spans="6:6" s="6" customFormat="1" x14ac:dyDescent="0.25">
      <c r="F82" s="12"/>
    </row>
    <row r="83" spans="6:6" s="6" customFormat="1" x14ac:dyDescent="0.25">
      <c r="F83" s="12"/>
    </row>
    <row r="84" spans="6:6" s="6" customFormat="1" x14ac:dyDescent="0.25">
      <c r="F84" s="12"/>
    </row>
    <row r="85" spans="6:6" s="6" customFormat="1" x14ac:dyDescent="0.25">
      <c r="F85" s="12"/>
    </row>
    <row r="86" spans="6:6" s="6" customFormat="1" x14ac:dyDescent="0.25">
      <c r="F86" s="12"/>
    </row>
    <row r="87" spans="6:6" s="6" customFormat="1" x14ac:dyDescent="0.25">
      <c r="F87" s="12"/>
    </row>
    <row r="88" spans="6:6" s="6" customFormat="1" x14ac:dyDescent="0.25">
      <c r="F88" s="12"/>
    </row>
  </sheetData>
  <pageMargins left="0.51181102362204722" right="0.51181102362204722" top="0.78740157480314965" bottom="0.78740157480314965" header="0.31496062992125984" footer="0.31496062992125984"/>
  <pageSetup paperSize="9" scale="40" fitToHeight="3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2" id="{04955984-ECAD-4279-874C-56567AC071B8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C40:H52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3" tint="0.59999389629810485"/>
    <pageSetUpPr fitToPage="1"/>
  </sheetPr>
  <dimension ref="A1:P96"/>
  <sheetViews>
    <sheetView showGridLines="0" zoomScale="70" zoomScaleNormal="70" workbookViewId="0">
      <selection activeCell="D4" sqref="D4"/>
    </sheetView>
  </sheetViews>
  <sheetFormatPr baseColWidth="10" defaultColWidth="9.140625" defaultRowHeight="15.75" x14ac:dyDescent="0.25"/>
  <cols>
    <col min="1" max="1" width="1.42578125" style="58" customWidth="1"/>
    <col min="2" max="2" width="12.7109375" style="58" bestFit="1" customWidth="1"/>
    <col min="3" max="3" width="23.140625" style="58" customWidth="1"/>
    <col min="4" max="4" width="20.85546875" style="58" customWidth="1"/>
    <col min="5" max="5" width="19" style="58" customWidth="1"/>
    <col min="6" max="6" width="9.140625" style="12" customWidth="1"/>
    <col min="7" max="7" width="17.28515625" style="58" bestFit="1" customWidth="1"/>
    <col min="8" max="8" width="17.5703125" style="58" bestFit="1" customWidth="1"/>
    <col min="9" max="9" width="17.85546875" style="58" customWidth="1"/>
    <col min="10" max="10" width="12.85546875" style="7" bestFit="1" customWidth="1"/>
    <col min="11" max="11" width="21.42578125" style="58" bestFit="1" customWidth="1"/>
    <col min="12" max="12" width="17.28515625" style="58" bestFit="1" customWidth="1"/>
    <col min="13" max="13" width="17.5703125" style="58" customWidth="1"/>
    <col min="14" max="14" width="14.85546875" style="58" customWidth="1"/>
    <col min="15" max="15" width="23.140625" style="6" customWidth="1"/>
    <col min="16" max="16" width="9.28515625" style="6" bestFit="1" customWidth="1"/>
    <col min="17" max="17" width="19.140625" style="59" bestFit="1" customWidth="1"/>
    <col min="18" max="16384" width="9.140625" style="59"/>
  </cols>
  <sheetData>
    <row r="1" spans="2:16" s="6" customFormat="1" ht="51" customHeight="1" x14ac:dyDescent="0.25">
      <c r="B1" s="16"/>
      <c r="C1" s="16" t="s">
        <v>33</v>
      </c>
      <c r="D1" s="21"/>
      <c r="E1" s="4"/>
      <c r="F1" s="16"/>
      <c r="G1" s="16"/>
      <c r="H1" s="16"/>
      <c r="I1" s="16"/>
      <c r="J1" s="7"/>
      <c r="K1" s="1"/>
      <c r="L1" s="1"/>
      <c r="M1" s="1"/>
      <c r="N1" s="1"/>
    </row>
    <row r="2" spans="2:16" s="6" customFormat="1" x14ac:dyDescent="0.25">
      <c r="B2" s="3" t="s">
        <v>0</v>
      </c>
      <c r="C2" s="15" t="s">
        <v>34</v>
      </c>
      <c r="D2" s="15"/>
      <c r="E2" s="4"/>
      <c r="F2" s="4" t="s">
        <v>1</v>
      </c>
      <c r="G2" s="15" t="s">
        <v>36</v>
      </c>
      <c r="H2" s="15"/>
      <c r="I2" s="15"/>
      <c r="J2" s="7"/>
      <c r="K2" s="2"/>
      <c r="L2" s="2"/>
      <c r="M2" s="2"/>
      <c r="N2" s="2"/>
    </row>
    <row r="3" spans="2:16" s="6" customFormat="1" x14ac:dyDescent="0.25">
      <c r="B3" s="3" t="s">
        <v>2</v>
      </c>
      <c r="C3" s="57" t="s">
        <v>41</v>
      </c>
      <c r="D3" s="15"/>
      <c r="E3" s="4"/>
      <c r="F3" s="4" t="s">
        <v>3</v>
      </c>
      <c r="G3" s="15" t="s">
        <v>35</v>
      </c>
      <c r="H3" s="15"/>
      <c r="I3" s="15"/>
      <c r="J3" s="7"/>
      <c r="K3" s="2"/>
      <c r="L3" s="2"/>
      <c r="M3" s="2"/>
      <c r="N3" s="2"/>
    </row>
    <row r="4" spans="2:16" s="6" customFormat="1" x14ac:dyDescent="0.25">
      <c r="B4" s="3" t="s">
        <v>4</v>
      </c>
      <c r="C4" s="102" t="e">
        <f>SUM(#REF!,#REF!,PLG!#REF!,SOL!#REF!,#REF!,'HS Mariano'!C4,#REF!,Mcal.!#REF!)</f>
        <v>#REF!</v>
      </c>
      <c r="D4" s="103" t="e">
        <f>SUM(#REF!,#REF!,#REF!,PLG!#REF!,SOL!#REF!,#REF!,'HS Mariano'!C4,#REF!,Mcal.!#REF!)</f>
        <v>#REF!</v>
      </c>
      <c r="E4" s="4"/>
      <c r="F4" s="5"/>
      <c r="G4" s="15"/>
      <c r="H4" s="15"/>
      <c r="I4" s="15"/>
      <c r="J4" s="7"/>
      <c r="K4" s="2"/>
      <c r="L4" s="2"/>
      <c r="M4" s="2"/>
      <c r="N4" s="2"/>
    </row>
    <row r="5" spans="2:16" s="6" customFormat="1" ht="6" customHeight="1" x14ac:dyDescent="0.25">
      <c r="B5" s="2"/>
      <c r="C5" s="2"/>
      <c r="D5" s="2"/>
      <c r="E5" s="2"/>
      <c r="F5" s="2"/>
      <c r="G5" s="2"/>
      <c r="H5" s="2"/>
      <c r="I5" s="2"/>
      <c r="J5" s="7"/>
      <c r="K5" s="2"/>
      <c r="L5" s="2"/>
      <c r="M5" s="2"/>
      <c r="N5" s="2"/>
    </row>
    <row r="6" spans="2:16" s="6" customFormat="1" x14ac:dyDescent="0.25">
      <c r="B6" s="17">
        <v>2017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2:16" s="6" customFormat="1" x14ac:dyDescent="0.25">
      <c r="B7" s="19" t="s">
        <v>5</v>
      </c>
      <c r="C7" s="18"/>
      <c r="D7" s="18"/>
      <c r="E7" s="18"/>
      <c r="F7" s="18"/>
      <c r="G7" s="18"/>
      <c r="H7" s="18"/>
      <c r="I7" s="18"/>
      <c r="J7" s="50" t="s">
        <v>30</v>
      </c>
      <c r="K7" s="84" t="s">
        <v>6</v>
      </c>
      <c r="L7" s="20"/>
      <c r="M7" s="20"/>
      <c r="N7" s="20"/>
      <c r="O7" s="89" t="s">
        <v>5</v>
      </c>
      <c r="P7" s="18"/>
    </row>
    <row r="8" spans="2:16" s="6" customFormat="1" ht="31.5" x14ac:dyDescent="0.25">
      <c r="B8" s="85" t="s">
        <v>7</v>
      </c>
      <c r="C8" s="56" t="s">
        <v>8</v>
      </c>
      <c r="D8" s="56" t="s">
        <v>9</v>
      </c>
      <c r="E8" s="56" t="s">
        <v>29</v>
      </c>
      <c r="F8" s="86" t="s">
        <v>10</v>
      </c>
      <c r="G8" s="56" t="s">
        <v>11</v>
      </c>
      <c r="H8" s="87" t="s">
        <v>12</v>
      </c>
      <c r="I8" s="87" t="s">
        <v>13</v>
      </c>
      <c r="J8" s="88" t="s">
        <v>14</v>
      </c>
      <c r="K8" s="56" t="s">
        <v>8</v>
      </c>
      <c r="L8" s="56" t="s">
        <v>11</v>
      </c>
      <c r="M8" s="87" t="s">
        <v>12</v>
      </c>
      <c r="N8" s="56" t="s">
        <v>13</v>
      </c>
      <c r="O8" s="90" t="s">
        <v>37</v>
      </c>
      <c r="P8" s="56" t="s">
        <v>38</v>
      </c>
    </row>
    <row r="9" spans="2:16" s="6" customFormat="1" x14ac:dyDescent="0.25">
      <c r="B9" s="34" t="s">
        <v>15</v>
      </c>
      <c r="C9" s="69" t="e">
        <f>SUM(#REF!,'HS Mariano'!C9)</f>
        <v>#REF!</v>
      </c>
      <c r="D9" s="35" t="e">
        <f>SUM(#REF!,'HS Mariano'!D9)</f>
        <v>#REF!</v>
      </c>
      <c r="E9" s="35" t="e">
        <f>SUM(#REF!,'HS Mariano'!E9)</f>
        <v>#REF!</v>
      </c>
      <c r="F9" s="36" t="e">
        <f t="shared" ref="F9:F20" si="0">IF(D9=0,0,D9/E9)</f>
        <v>#REF!</v>
      </c>
      <c r="G9" s="73" t="e">
        <f>IF(C9=0,0,F9*H9)</f>
        <v>#REF!</v>
      </c>
      <c r="H9" s="73" t="e">
        <f>IF(C9=0,0,C9/D9)</f>
        <v>#REF!</v>
      </c>
      <c r="I9" s="73" t="e">
        <f t="shared" ref="I9:I16" si="1">IF(C9="",0,C9/$C$4)</f>
        <v>#REF!</v>
      </c>
      <c r="J9" s="77">
        <f t="shared" ref="J9:J21" si="2">IFERROR(C9/K9,0)</f>
        <v>0</v>
      </c>
      <c r="K9" s="37" t="e">
        <f>SUM(#REF!,'HS Mariano'!K9)</f>
        <v>#REF!</v>
      </c>
      <c r="L9" s="38">
        <f>IFERROR(IF(K9="",0,K9/E9),)</f>
        <v>0</v>
      </c>
      <c r="M9" s="38">
        <f>IFERROR(IF(K9="",0,K9/D9),)</f>
        <v>0</v>
      </c>
      <c r="N9" s="38" t="e">
        <f t="shared" ref="N9:N16" si="3">K9/$C$4</f>
        <v>#REF!</v>
      </c>
      <c r="O9" s="94" t="e">
        <f>SUM(#REF!,'HS Mariano'!O9)</f>
        <v>#REF!</v>
      </c>
      <c r="P9" s="81">
        <f>IFERROR(C9/O9,0)</f>
        <v>0</v>
      </c>
    </row>
    <row r="10" spans="2:16" s="6" customFormat="1" x14ac:dyDescent="0.25">
      <c r="B10" s="25" t="s">
        <v>16</v>
      </c>
      <c r="C10" s="70" t="e">
        <f>SUM(#REF!,'HS Mariano'!C10)</f>
        <v>#REF!</v>
      </c>
      <c r="D10" s="32" t="e">
        <f>SUM(#REF!,'HS Mariano'!D10)</f>
        <v>#REF!</v>
      </c>
      <c r="E10" s="32" t="e">
        <f>SUM(#REF!,'HS Mariano'!E10)</f>
        <v>#REF!</v>
      </c>
      <c r="F10" s="36" t="e">
        <f t="shared" si="0"/>
        <v>#REF!</v>
      </c>
      <c r="G10" s="74" t="e">
        <f t="shared" ref="G10:G20" si="4">IF(C10=0,0,F10*H10)</f>
        <v>#REF!</v>
      </c>
      <c r="H10" s="74" t="e">
        <f t="shared" ref="H10:H20" si="5">IF(C10=0,0,C10/D10)</f>
        <v>#REF!</v>
      </c>
      <c r="I10" s="74" t="e">
        <f t="shared" si="1"/>
        <v>#REF!</v>
      </c>
      <c r="J10" s="78">
        <f t="shared" si="2"/>
        <v>0</v>
      </c>
      <c r="K10" s="33" t="e">
        <f>SUM(#REF!,'HS Mariano'!K10)</f>
        <v>#REF!</v>
      </c>
      <c r="L10" s="38">
        <f t="shared" ref="L10:L20" si="6">IFERROR(IF(K10="",0,K10/E10),)</f>
        <v>0</v>
      </c>
      <c r="M10" s="38">
        <f t="shared" ref="M10:M20" si="7">IFERROR(IF(K10="",0,K10/D10),)</f>
        <v>0</v>
      </c>
      <c r="N10" s="27" t="e">
        <f t="shared" si="3"/>
        <v>#REF!</v>
      </c>
      <c r="O10" s="91" t="e">
        <f>SUM(#REF!,'HS Mariano'!O10)</f>
        <v>#REF!</v>
      </c>
      <c r="P10" s="81">
        <f t="shared" ref="P10:P21" si="8">IFERROR(C10/O10,0)</f>
        <v>0</v>
      </c>
    </row>
    <row r="11" spans="2:16" s="6" customFormat="1" x14ac:dyDescent="0.25">
      <c r="B11" s="25" t="s">
        <v>17</v>
      </c>
      <c r="C11" s="70" t="e">
        <f>SUM(#REF!,'HS Mariano'!C11)</f>
        <v>#REF!</v>
      </c>
      <c r="D11" s="32" t="e">
        <f>SUM(#REF!,'HS Mariano'!D11)</f>
        <v>#REF!</v>
      </c>
      <c r="E11" s="32" t="e">
        <f>SUM(#REF!,'HS Mariano'!E11)</f>
        <v>#REF!</v>
      </c>
      <c r="F11" s="36" t="e">
        <f t="shared" si="0"/>
        <v>#REF!</v>
      </c>
      <c r="G11" s="74" t="e">
        <f t="shared" si="4"/>
        <v>#REF!</v>
      </c>
      <c r="H11" s="74" t="e">
        <f t="shared" si="5"/>
        <v>#REF!</v>
      </c>
      <c r="I11" s="74" t="e">
        <f t="shared" si="1"/>
        <v>#REF!</v>
      </c>
      <c r="J11" s="78">
        <f t="shared" si="2"/>
        <v>0</v>
      </c>
      <c r="K11" s="33" t="e">
        <f>SUM(#REF!,'HS Mariano'!K11)</f>
        <v>#REF!</v>
      </c>
      <c r="L11" s="38">
        <f t="shared" si="6"/>
        <v>0</v>
      </c>
      <c r="M11" s="38">
        <f t="shared" si="7"/>
        <v>0</v>
      </c>
      <c r="N11" s="27" t="e">
        <f t="shared" si="3"/>
        <v>#REF!</v>
      </c>
      <c r="O11" s="91" t="e">
        <f>SUM(#REF!,'HS Mariano'!O11)</f>
        <v>#REF!</v>
      </c>
      <c r="P11" s="81">
        <f t="shared" si="8"/>
        <v>0</v>
      </c>
    </row>
    <row r="12" spans="2:16" s="6" customFormat="1" x14ac:dyDescent="0.25">
      <c r="B12" s="25" t="s">
        <v>18</v>
      </c>
      <c r="C12" s="70" t="e">
        <f>SUM(#REF!,'HS Mariano'!C12)</f>
        <v>#REF!</v>
      </c>
      <c r="D12" s="32" t="e">
        <f>SUM(#REF!,'HS Mariano'!D12)</f>
        <v>#REF!</v>
      </c>
      <c r="E12" s="32" t="e">
        <f>SUM(#REF!,'HS Mariano'!E12)</f>
        <v>#REF!</v>
      </c>
      <c r="F12" s="36" t="e">
        <f t="shared" si="0"/>
        <v>#REF!</v>
      </c>
      <c r="G12" s="74" t="e">
        <f t="shared" si="4"/>
        <v>#REF!</v>
      </c>
      <c r="H12" s="74" t="e">
        <f t="shared" si="5"/>
        <v>#REF!</v>
      </c>
      <c r="I12" s="74" t="e">
        <f t="shared" si="1"/>
        <v>#REF!</v>
      </c>
      <c r="J12" s="78">
        <f t="shared" si="2"/>
        <v>0</v>
      </c>
      <c r="K12" s="33" t="e">
        <f>SUM(#REF!,'HS Mariano'!K12)</f>
        <v>#REF!</v>
      </c>
      <c r="L12" s="38">
        <f t="shared" si="6"/>
        <v>0</v>
      </c>
      <c r="M12" s="38">
        <f t="shared" si="7"/>
        <v>0</v>
      </c>
      <c r="N12" s="27" t="e">
        <f t="shared" si="3"/>
        <v>#REF!</v>
      </c>
      <c r="O12" s="91" t="e">
        <f>SUM(#REF!,'HS Mariano'!O12)</f>
        <v>#REF!</v>
      </c>
      <c r="P12" s="81">
        <f t="shared" si="8"/>
        <v>0</v>
      </c>
    </row>
    <row r="13" spans="2:16" s="6" customFormat="1" x14ac:dyDescent="0.25">
      <c r="B13" s="25" t="s">
        <v>19</v>
      </c>
      <c r="C13" s="70" t="e">
        <f>SUM(#REF!,'HS Mariano'!C13)</f>
        <v>#REF!</v>
      </c>
      <c r="D13" s="32" t="e">
        <f>SUM(#REF!,'HS Mariano'!D13)</f>
        <v>#REF!</v>
      </c>
      <c r="E13" s="32" t="e">
        <f>SUM(#REF!,'HS Mariano'!E13)</f>
        <v>#REF!</v>
      </c>
      <c r="F13" s="36" t="e">
        <f t="shared" si="0"/>
        <v>#REF!</v>
      </c>
      <c r="G13" s="74" t="e">
        <f t="shared" si="4"/>
        <v>#REF!</v>
      </c>
      <c r="H13" s="74" t="e">
        <f t="shared" si="5"/>
        <v>#REF!</v>
      </c>
      <c r="I13" s="74" t="e">
        <f t="shared" si="1"/>
        <v>#REF!</v>
      </c>
      <c r="J13" s="78">
        <f t="shared" si="2"/>
        <v>0</v>
      </c>
      <c r="K13" s="33" t="e">
        <f>SUM(#REF!,'HS Mariano'!K13)</f>
        <v>#REF!</v>
      </c>
      <c r="L13" s="38">
        <f t="shared" si="6"/>
        <v>0</v>
      </c>
      <c r="M13" s="38">
        <f t="shared" si="7"/>
        <v>0</v>
      </c>
      <c r="N13" s="27" t="e">
        <f t="shared" si="3"/>
        <v>#REF!</v>
      </c>
      <c r="O13" s="91" t="e">
        <f>SUM(#REF!,'HS Mariano'!O13)</f>
        <v>#REF!</v>
      </c>
      <c r="P13" s="81">
        <f t="shared" si="8"/>
        <v>0</v>
      </c>
    </row>
    <row r="14" spans="2:16" s="6" customFormat="1" x14ac:dyDescent="0.25">
      <c r="B14" s="25" t="s">
        <v>20</v>
      </c>
      <c r="C14" s="70" t="e">
        <f>SUM(#REF!,'HS Mariano'!C14)</f>
        <v>#REF!</v>
      </c>
      <c r="D14" s="32" t="e">
        <f>SUM(#REF!,'HS Mariano'!D14)</f>
        <v>#REF!</v>
      </c>
      <c r="E14" s="32" t="e">
        <f>SUM(#REF!,'HS Mariano'!E14)</f>
        <v>#REF!</v>
      </c>
      <c r="F14" s="36" t="e">
        <f t="shared" si="0"/>
        <v>#REF!</v>
      </c>
      <c r="G14" s="74" t="e">
        <f t="shared" si="4"/>
        <v>#REF!</v>
      </c>
      <c r="H14" s="74" t="e">
        <f t="shared" si="5"/>
        <v>#REF!</v>
      </c>
      <c r="I14" s="74" t="e">
        <f t="shared" si="1"/>
        <v>#REF!</v>
      </c>
      <c r="J14" s="78">
        <f t="shared" si="2"/>
        <v>0</v>
      </c>
      <c r="K14" s="33" t="e">
        <f>SUM(#REF!,'HS Mariano'!K14)</f>
        <v>#REF!</v>
      </c>
      <c r="L14" s="38">
        <f t="shared" si="6"/>
        <v>0</v>
      </c>
      <c r="M14" s="38">
        <f t="shared" si="7"/>
        <v>0</v>
      </c>
      <c r="N14" s="27" t="e">
        <f t="shared" si="3"/>
        <v>#REF!</v>
      </c>
      <c r="O14" s="91" t="e">
        <f>SUM(#REF!,'HS Mariano'!O14)</f>
        <v>#REF!</v>
      </c>
      <c r="P14" s="81">
        <f t="shared" si="8"/>
        <v>0</v>
      </c>
    </row>
    <row r="15" spans="2:16" s="6" customFormat="1" x14ac:dyDescent="0.25">
      <c r="B15" s="25" t="s">
        <v>21</v>
      </c>
      <c r="C15" s="70" t="e">
        <f>SUM(#REF!,'HS Mariano'!C15)</f>
        <v>#REF!</v>
      </c>
      <c r="D15" s="32" t="e">
        <f>SUM(#REF!,'HS Mariano'!D15)</f>
        <v>#REF!</v>
      </c>
      <c r="E15" s="32" t="e">
        <f>SUM(#REF!,'HS Mariano'!E15)</f>
        <v>#REF!</v>
      </c>
      <c r="F15" s="36" t="e">
        <f t="shared" si="0"/>
        <v>#REF!</v>
      </c>
      <c r="G15" s="74" t="e">
        <f t="shared" si="4"/>
        <v>#REF!</v>
      </c>
      <c r="H15" s="74" t="e">
        <f t="shared" si="5"/>
        <v>#REF!</v>
      </c>
      <c r="I15" s="74" t="e">
        <f t="shared" si="1"/>
        <v>#REF!</v>
      </c>
      <c r="J15" s="78">
        <f t="shared" si="2"/>
        <v>0</v>
      </c>
      <c r="K15" s="33" t="e">
        <f>SUM(#REF!,'HS Mariano'!K15)</f>
        <v>#REF!</v>
      </c>
      <c r="L15" s="38">
        <f t="shared" si="6"/>
        <v>0</v>
      </c>
      <c r="M15" s="38">
        <f t="shared" si="7"/>
        <v>0</v>
      </c>
      <c r="N15" s="27" t="e">
        <f t="shared" si="3"/>
        <v>#REF!</v>
      </c>
      <c r="O15" s="91" t="e">
        <f>SUM(#REF!,'HS Mariano'!O15)</f>
        <v>#REF!</v>
      </c>
      <c r="P15" s="81">
        <f t="shared" si="8"/>
        <v>0</v>
      </c>
    </row>
    <row r="16" spans="2:16" s="6" customFormat="1" x14ac:dyDescent="0.25">
      <c r="B16" s="25" t="s">
        <v>22</v>
      </c>
      <c r="C16" s="70" t="e">
        <f>SUM(#REF!,'HS Mariano'!C16)</f>
        <v>#REF!</v>
      </c>
      <c r="D16" s="32" t="e">
        <f>SUM(#REF!,'HS Mariano'!D16)</f>
        <v>#REF!</v>
      </c>
      <c r="E16" s="32" t="e">
        <f>SUM(#REF!,'HS Mariano'!E16)</f>
        <v>#REF!</v>
      </c>
      <c r="F16" s="36" t="e">
        <f t="shared" si="0"/>
        <v>#REF!</v>
      </c>
      <c r="G16" s="74" t="e">
        <f t="shared" si="4"/>
        <v>#REF!</v>
      </c>
      <c r="H16" s="74" t="e">
        <f t="shared" si="5"/>
        <v>#REF!</v>
      </c>
      <c r="I16" s="74" t="e">
        <f t="shared" si="1"/>
        <v>#REF!</v>
      </c>
      <c r="J16" s="78">
        <f t="shared" si="2"/>
        <v>0</v>
      </c>
      <c r="K16" s="33" t="e">
        <f>SUM(#REF!,'HS Mariano'!K16)</f>
        <v>#REF!</v>
      </c>
      <c r="L16" s="38">
        <f t="shared" si="6"/>
        <v>0</v>
      </c>
      <c r="M16" s="38">
        <f t="shared" si="7"/>
        <v>0</v>
      </c>
      <c r="N16" s="27" t="e">
        <f t="shared" si="3"/>
        <v>#REF!</v>
      </c>
      <c r="O16" s="91" t="e">
        <f>SUM(#REF!,'HS Mariano'!O16)</f>
        <v>#REF!</v>
      </c>
      <c r="P16" s="81">
        <f t="shared" si="8"/>
        <v>0</v>
      </c>
    </row>
    <row r="17" spans="2:16" s="6" customFormat="1" x14ac:dyDescent="0.25">
      <c r="B17" s="25" t="s">
        <v>23</v>
      </c>
      <c r="C17" s="70" t="e">
        <f>SUM(#REF!,'HS Mariano'!C17)</f>
        <v>#REF!</v>
      </c>
      <c r="D17" s="32" t="e">
        <f>SUM(#REF!,'HS Mariano'!D17)</f>
        <v>#REF!</v>
      </c>
      <c r="E17" s="32" t="e">
        <f>SUM(#REF!,'HS Mariano'!E17)</f>
        <v>#REF!</v>
      </c>
      <c r="F17" s="36" t="e">
        <f t="shared" si="0"/>
        <v>#REF!</v>
      </c>
      <c r="G17" s="74" t="e">
        <f t="shared" si="4"/>
        <v>#REF!</v>
      </c>
      <c r="H17" s="74" t="e">
        <f t="shared" si="5"/>
        <v>#REF!</v>
      </c>
      <c r="I17" s="74" t="e">
        <f>IF(C17="",0,C17/$C$4)</f>
        <v>#REF!</v>
      </c>
      <c r="J17" s="78">
        <f t="shared" si="2"/>
        <v>0</v>
      </c>
      <c r="K17" s="33" t="e">
        <f>SUM(#REF!,'HS Mariano'!K17)</f>
        <v>#REF!</v>
      </c>
      <c r="L17" s="38">
        <f t="shared" si="6"/>
        <v>0</v>
      </c>
      <c r="M17" s="38">
        <f t="shared" si="7"/>
        <v>0</v>
      </c>
      <c r="N17" s="27" t="e">
        <f>K17/$C$4</f>
        <v>#REF!</v>
      </c>
      <c r="O17" s="91" t="e">
        <f>SUM(#REF!,'HS Mariano'!O17)</f>
        <v>#REF!</v>
      </c>
      <c r="P17" s="81">
        <f t="shared" si="8"/>
        <v>0</v>
      </c>
    </row>
    <row r="18" spans="2:16" s="6" customFormat="1" x14ac:dyDescent="0.25">
      <c r="B18" s="25" t="s">
        <v>24</v>
      </c>
      <c r="C18" s="70" t="e">
        <f>SUM(#REF!,'HS Mariano'!C18)</f>
        <v>#REF!</v>
      </c>
      <c r="D18" s="32" t="e">
        <f>SUM(#REF!,'HS Mariano'!D18)</f>
        <v>#REF!</v>
      </c>
      <c r="E18" s="32" t="e">
        <f>SUM(#REF!,'HS Mariano'!E18)</f>
        <v>#REF!</v>
      </c>
      <c r="F18" s="36" t="e">
        <f t="shared" si="0"/>
        <v>#REF!</v>
      </c>
      <c r="G18" s="74" t="e">
        <f t="shared" si="4"/>
        <v>#REF!</v>
      </c>
      <c r="H18" s="74" t="e">
        <f t="shared" si="5"/>
        <v>#REF!</v>
      </c>
      <c r="I18" s="74" t="e">
        <f t="shared" ref="I18" si="9">IF(C18="",0,C18/$C$4)</f>
        <v>#REF!</v>
      </c>
      <c r="J18" s="78">
        <f t="shared" si="2"/>
        <v>0</v>
      </c>
      <c r="K18" s="33" t="e">
        <f>SUM(#REF!,'HS Mariano'!K18)</f>
        <v>#REF!</v>
      </c>
      <c r="L18" s="38">
        <f t="shared" si="6"/>
        <v>0</v>
      </c>
      <c r="M18" s="38">
        <f t="shared" si="7"/>
        <v>0</v>
      </c>
      <c r="N18" s="27" t="e">
        <f t="shared" ref="N18" si="10">K18/$C$4</f>
        <v>#REF!</v>
      </c>
      <c r="O18" s="91" t="e">
        <f>SUM(#REF!,'HS Mariano'!O18)</f>
        <v>#REF!</v>
      </c>
      <c r="P18" s="81">
        <f t="shared" si="8"/>
        <v>0</v>
      </c>
    </row>
    <row r="19" spans="2:16" s="6" customFormat="1" x14ac:dyDescent="0.25">
      <c r="B19" s="25" t="s">
        <v>25</v>
      </c>
      <c r="C19" s="70" t="e">
        <f>SUM(#REF!,'HS Mariano'!C19)</f>
        <v>#REF!</v>
      </c>
      <c r="D19" s="32" t="e">
        <f>SUM(#REF!,'HS Mariano'!D19)</f>
        <v>#REF!</v>
      </c>
      <c r="E19" s="32" t="e">
        <f>SUM(#REF!,'HS Mariano'!E19)</f>
        <v>#REF!</v>
      </c>
      <c r="F19" s="36" t="e">
        <f t="shared" si="0"/>
        <v>#REF!</v>
      </c>
      <c r="G19" s="74" t="e">
        <f t="shared" si="4"/>
        <v>#REF!</v>
      </c>
      <c r="H19" s="74" t="e">
        <f t="shared" si="5"/>
        <v>#REF!</v>
      </c>
      <c r="I19" s="74" t="e">
        <f>IF(C19="",0,C19/$D$4)</f>
        <v>#REF!</v>
      </c>
      <c r="J19" s="78">
        <f t="shared" si="2"/>
        <v>0</v>
      </c>
      <c r="K19" s="33" t="e">
        <f>SUM(#REF!,'HS Mariano'!K19)</f>
        <v>#REF!</v>
      </c>
      <c r="L19" s="38">
        <f t="shared" si="6"/>
        <v>0</v>
      </c>
      <c r="M19" s="38">
        <f t="shared" si="7"/>
        <v>0</v>
      </c>
      <c r="N19" s="27" t="e">
        <f>K19/$D$4</f>
        <v>#REF!</v>
      </c>
      <c r="O19" s="91" t="e">
        <f>SUM(#REF!,'HS Mariano'!O19)</f>
        <v>#REF!</v>
      </c>
      <c r="P19" s="81">
        <f t="shared" si="8"/>
        <v>0</v>
      </c>
    </row>
    <row r="20" spans="2:16" s="6" customFormat="1" x14ac:dyDescent="0.25">
      <c r="B20" s="39" t="s">
        <v>26</v>
      </c>
      <c r="C20" s="71" t="e">
        <f>SUM(#REF!,'HS Mariano'!C20)</f>
        <v>#REF!</v>
      </c>
      <c r="D20" s="40" t="e">
        <f>SUM(#REF!,'HS Mariano'!D20)</f>
        <v>#REF!</v>
      </c>
      <c r="E20" s="40" t="e">
        <f>SUM(#REF!,'HS Mariano'!E20)</f>
        <v>#REF!</v>
      </c>
      <c r="F20" s="22" t="e">
        <f t="shared" si="0"/>
        <v>#REF!</v>
      </c>
      <c r="G20" s="75" t="e">
        <f t="shared" si="4"/>
        <v>#REF!</v>
      </c>
      <c r="H20" s="75" t="e">
        <f t="shared" si="5"/>
        <v>#REF!</v>
      </c>
      <c r="I20" s="75" t="e">
        <f>IF(C20="",0,C20/$D$4)</f>
        <v>#REF!</v>
      </c>
      <c r="J20" s="79">
        <f t="shared" si="2"/>
        <v>0</v>
      </c>
      <c r="K20" s="42" t="e">
        <f>SUM(#REF!,'HS Mariano'!K20)</f>
        <v>#REF!</v>
      </c>
      <c r="L20" s="67">
        <f t="shared" si="6"/>
        <v>0</v>
      </c>
      <c r="M20" s="67">
        <f t="shared" si="7"/>
        <v>0</v>
      </c>
      <c r="N20" s="43" t="e">
        <f>K20/$D$4</f>
        <v>#REF!</v>
      </c>
      <c r="O20" s="92" t="e">
        <f>SUM(#REF!,'HS Mariano'!O20)</f>
        <v>#REF!</v>
      </c>
      <c r="P20" s="82">
        <f t="shared" si="8"/>
        <v>0</v>
      </c>
    </row>
    <row r="21" spans="2:16" s="6" customFormat="1" x14ac:dyDescent="0.25">
      <c r="B21" s="9" t="s">
        <v>27</v>
      </c>
      <c r="C21" s="72" t="e">
        <f>SUM(C9:C20)</f>
        <v>#REF!</v>
      </c>
      <c r="D21" s="28" t="e">
        <f>SUM(D9:D20)</f>
        <v>#REF!</v>
      </c>
      <c r="E21" s="28" t="e">
        <f>SUM(E9:E20)</f>
        <v>#REF!</v>
      </c>
      <c r="F21" s="10">
        <f>IFERROR(D21/E21,0)</f>
        <v>0</v>
      </c>
      <c r="G21" s="76">
        <f>IFERROR(IF(C21="",0,F21*H21),0)</f>
        <v>0</v>
      </c>
      <c r="H21" s="76">
        <f>IFERROR(C21/D21,0)</f>
        <v>0</v>
      </c>
      <c r="I21" s="76" t="e">
        <f>SUM(I9:I20)</f>
        <v>#REF!</v>
      </c>
      <c r="J21" s="80">
        <f t="shared" si="2"/>
        <v>0</v>
      </c>
      <c r="K21" s="11" t="e">
        <f>SUM(K9:K20)</f>
        <v>#REF!</v>
      </c>
      <c r="L21" s="11">
        <f>IFERROR(IF(K21="",0,K21/E21),)</f>
        <v>0</v>
      </c>
      <c r="M21" s="11">
        <f>IFERROR(IF(K21="",0,K21/D21),)</f>
        <v>0</v>
      </c>
      <c r="N21" s="11" t="e">
        <f>SUM(N9:N20)</f>
        <v>#REF!</v>
      </c>
      <c r="O21" s="93" t="e">
        <f>SUM(O9:O20)</f>
        <v>#REF!</v>
      </c>
      <c r="P21" s="83">
        <f t="shared" si="8"/>
        <v>0</v>
      </c>
    </row>
    <row r="22" spans="2:16" s="6" customFormat="1" x14ac:dyDescent="0.25">
      <c r="C22" s="104"/>
      <c r="D22" s="29"/>
      <c r="E22" s="29"/>
      <c r="P22" s="29"/>
    </row>
    <row r="23" spans="2:16" s="6" customFormat="1" x14ac:dyDescent="0.25">
      <c r="B23" s="17">
        <v>2018</v>
      </c>
      <c r="C23" s="17"/>
      <c r="D23" s="30"/>
      <c r="E23" s="3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30"/>
    </row>
    <row r="24" spans="2:16" s="6" customFormat="1" x14ac:dyDescent="0.25">
      <c r="B24" s="19" t="s">
        <v>5</v>
      </c>
      <c r="C24" s="18"/>
      <c r="D24" s="31"/>
      <c r="E24" s="31"/>
      <c r="F24" s="18"/>
      <c r="G24" s="18"/>
      <c r="H24" s="18"/>
      <c r="I24" s="18"/>
      <c r="J24" s="50" t="s">
        <v>30</v>
      </c>
      <c r="K24" s="84" t="s">
        <v>6</v>
      </c>
      <c r="L24" s="20"/>
      <c r="M24" s="20"/>
      <c r="N24" s="20"/>
      <c r="O24" s="89" t="s">
        <v>5</v>
      </c>
      <c r="P24" s="31"/>
    </row>
    <row r="25" spans="2:16" s="6" customFormat="1" ht="31.5" x14ac:dyDescent="0.25">
      <c r="B25" s="85" t="s">
        <v>7</v>
      </c>
      <c r="C25" s="56" t="s">
        <v>8</v>
      </c>
      <c r="D25" s="56" t="s">
        <v>9</v>
      </c>
      <c r="E25" s="56" t="s">
        <v>29</v>
      </c>
      <c r="F25" s="86" t="s">
        <v>10</v>
      </c>
      <c r="G25" s="56" t="s">
        <v>11</v>
      </c>
      <c r="H25" s="87" t="s">
        <v>12</v>
      </c>
      <c r="I25" s="87" t="s">
        <v>13</v>
      </c>
      <c r="J25" s="88" t="s">
        <v>14</v>
      </c>
      <c r="K25" s="56" t="s">
        <v>8</v>
      </c>
      <c r="L25" s="56" t="s">
        <v>11</v>
      </c>
      <c r="M25" s="87" t="s">
        <v>12</v>
      </c>
      <c r="N25" s="56" t="s">
        <v>13</v>
      </c>
      <c r="O25" s="90" t="s">
        <v>37</v>
      </c>
      <c r="P25" s="56" t="s">
        <v>38</v>
      </c>
    </row>
    <row r="26" spans="2:16" s="6" customFormat="1" x14ac:dyDescent="0.25">
      <c r="B26" s="34" t="s">
        <v>15</v>
      </c>
      <c r="C26" s="69" t="e">
        <f>SUM(#REF!,'HS Mariano'!C26)</f>
        <v>#REF!</v>
      </c>
      <c r="D26" s="35" t="e">
        <f>SUM(#REF!,'HS Mariano'!D26)</f>
        <v>#REF!</v>
      </c>
      <c r="E26" s="35" t="e">
        <f>SUM(#REF!,'HS Mariano'!E26)</f>
        <v>#REF!</v>
      </c>
      <c r="F26" s="36" t="e">
        <f>IF(D26=0,0,D26/E26)</f>
        <v>#REF!</v>
      </c>
      <c r="G26" s="73" t="e">
        <f>IF(C26=0,0,F26*H26)</f>
        <v>#REF!</v>
      </c>
      <c r="H26" s="73" t="e">
        <f>IF(C26=0,0,C26/D26)</f>
        <v>#REF!</v>
      </c>
      <c r="I26" s="73" t="e">
        <f>IF(C26="",0,C26/$D$4)</f>
        <v>#REF!</v>
      </c>
      <c r="J26" s="77">
        <f t="shared" ref="J26:J38" si="11">IFERROR(C26/K26,0)</f>
        <v>0</v>
      </c>
      <c r="K26" s="37" t="e">
        <f>SUM(#REF!,'HS Mariano'!K26)</f>
        <v>#REF!</v>
      </c>
      <c r="L26" s="38">
        <f>IFERROR(IF(K26="",0,K26/E26),)</f>
        <v>0</v>
      </c>
      <c r="M26" s="38">
        <f>IFERROR(IF(K26="",0,K26/D26),)</f>
        <v>0</v>
      </c>
      <c r="N26" s="38" t="e">
        <f>K26/$D$4</f>
        <v>#REF!</v>
      </c>
      <c r="O26" s="94" t="e">
        <f>SUM(#REF!,'HS Mariano'!O26)</f>
        <v>#REF!</v>
      </c>
      <c r="P26" s="81">
        <f>IFERROR(C26/O26,0)</f>
        <v>0</v>
      </c>
    </row>
    <row r="27" spans="2:16" s="6" customFormat="1" x14ac:dyDescent="0.25">
      <c r="B27" s="25" t="s">
        <v>16</v>
      </c>
      <c r="C27" s="70" t="e">
        <f>SUM(#REF!,'HS Mariano'!C27)</f>
        <v>#REF!</v>
      </c>
      <c r="D27" s="32" t="e">
        <f>SUM(#REF!,'HS Mariano'!D27)</f>
        <v>#REF!</v>
      </c>
      <c r="E27" s="32" t="e">
        <f>SUM(#REF!,'HS Mariano'!E27)</f>
        <v>#REF!</v>
      </c>
      <c r="F27" s="26" t="e">
        <f t="shared" ref="F27:F37" si="12">IF(D27=0,0,D27/E27)</f>
        <v>#REF!</v>
      </c>
      <c r="G27" s="74" t="e">
        <f t="shared" ref="G27:G37" si="13">IF(C27=0,0,F27*H27)</f>
        <v>#REF!</v>
      </c>
      <c r="H27" s="74" t="e">
        <f t="shared" ref="H27:H37" si="14">IF(C27=0,0,C27/D27)</f>
        <v>#REF!</v>
      </c>
      <c r="I27" s="73" t="e">
        <f t="shared" ref="I27:I36" si="15">IF(C27="",0,C27/$D$4)</f>
        <v>#REF!</v>
      </c>
      <c r="J27" s="78">
        <f t="shared" si="11"/>
        <v>0</v>
      </c>
      <c r="K27" s="33" t="e">
        <f>SUM(#REF!,'HS Mariano'!K27)</f>
        <v>#REF!</v>
      </c>
      <c r="L27" s="38">
        <f t="shared" ref="L27:L37" si="16">IFERROR(IF(K27="",0,K27/E27),)</f>
        <v>0</v>
      </c>
      <c r="M27" s="38">
        <f t="shared" ref="M27:M37" si="17">IFERROR(IF(K27="",0,K27/D27),)</f>
        <v>0</v>
      </c>
      <c r="N27" s="38" t="e">
        <f t="shared" ref="N27:N37" si="18">K27/$D$4</f>
        <v>#REF!</v>
      </c>
      <c r="O27" s="91" t="e">
        <f>SUM(#REF!,'HS Mariano'!O27)</f>
        <v>#REF!</v>
      </c>
      <c r="P27" s="81">
        <f t="shared" ref="P27:P38" si="19">IFERROR(C27/O27,0)</f>
        <v>0</v>
      </c>
    </row>
    <row r="28" spans="2:16" s="6" customFormat="1" x14ac:dyDescent="0.25">
      <c r="B28" s="25" t="s">
        <v>17</v>
      </c>
      <c r="C28" s="70" t="e">
        <f>SUM(#REF!,'HS Mariano'!C28)</f>
        <v>#REF!</v>
      </c>
      <c r="D28" s="32" t="e">
        <f>SUM(#REF!,'HS Mariano'!D28)</f>
        <v>#REF!</v>
      </c>
      <c r="E28" s="32" t="e">
        <f>SUM(#REF!,'HS Mariano'!E28)</f>
        <v>#REF!</v>
      </c>
      <c r="F28" s="26" t="e">
        <f t="shared" si="12"/>
        <v>#REF!</v>
      </c>
      <c r="G28" s="74" t="e">
        <f t="shared" si="13"/>
        <v>#REF!</v>
      </c>
      <c r="H28" s="74" t="e">
        <f t="shared" si="14"/>
        <v>#REF!</v>
      </c>
      <c r="I28" s="73" t="e">
        <f t="shared" si="15"/>
        <v>#REF!</v>
      </c>
      <c r="J28" s="78">
        <f t="shared" si="11"/>
        <v>0</v>
      </c>
      <c r="K28" s="33" t="e">
        <f>SUM(#REF!,'HS Mariano'!K28)</f>
        <v>#REF!</v>
      </c>
      <c r="L28" s="38">
        <f t="shared" si="16"/>
        <v>0</v>
      </c>
      <c r="M28" s="38">
        <f t="shared" si="17"/>
        <v>0</v>
      </c>
      <c r="N28" s="38" t="e">
        <f t="shared" si="18"/>
        <v>#REF!</v>
      </c>
      <c r="O28" s="91" t="e">
        <f>SUM(#REF!,'HS Mariano'!O28)</f>
        <v>#REF!</v>
      </c>
      <c r="P28" s="81">
        <f t="shared" si="19"/>
        <v>0</v>
      </c>
    </row>
    <row r="29" spans="2:16" s="6" customFormat="1" x14ac:dyDescent="0.25">
      <c r="B29" s="25" t="s">
        <v>18</v>
      </c>
      <c r="C29" s="70" t="e">
        <f>SUM(#REF!,'HS Mariano'!C29)</f>
        <v>#REF!</v>
      </c>
      <c r="D29" s="32" t="e">
        <f>SUM(#REF!,'HS Mariano'!D29)</f>
        <v>#REF!</v>
      </c>
      <c r="E29" s="32" t="e">
        <f>SUM(#REF!,'HS Mariano'!E29)</f>
        <v>#REF!</v>
      </c>
      <c r="F29" s="26" t="e">
        <f t="shared" si="12"/>
        <v>#REF!</v>
      </c>
      <c r="G29" s="74" t="e">
        <f t="shared" si="13"/>
        <v>#REF!</v>
      </c>
      <c r="H29" s="74" t="e">
        <f t="shared" si="14"/>
        <v>#REF!</v>
      </c>
      <c r="I29" s="73" t="e">
        <f t="shared" si="15"/>
        <v>#REF!</v>
      </c>
      <c r="J29" s="78">
        <f t="shared" si="11"/>
        <v>0</v>
      </c>
      <c r="K29" s="33" t="e">
        <f>SUM(#REF!,'HS Mariano'!K29)</f>
        <v>#REF!</v>
      </c>
      <c r="L29" s="38">
        <f t="shared" si="16"/>
        <v>0</v>
      </c>
      <c r="M29" s="38">
        <f t="shared" si="17"/>
        <v>0</v>
      </c>
      <c r="N29" s="38" t="e">
        <f t="shared" si="18"/>
        <v>#REF!</v>
      </c>
      <c r="O29" s="91" t="e">
        <f>SUM(#REF!,'HS Mariano'!O29)</f>
        <v>#REF!</v>
      </c>
      <c r="P29" s="81">
        <f t="shared" si="19"/>
        <v>0</v>
      </c>
    </row>
    <row r="30" spans="2:16" s="6" customFormat="1" x14ac:dyDescent="0.25">
      <c r="B30" s="25" t="s">
        <v>19</v>
      </c>
      <c r="C30" s="70" t="e">
        <f>SUM(#REF!,'HS Mariano'!C30)</f>
        <v>#REF!</v>
      </c>
      <c r="D30" s="32" t="e">
        <f>SUM(#REF!,'HS Mariano'!D30)</f>
        <v>#REF!</v>
      </c>
      <c r="E30" s="32" t="e">
        <f>SUM(#REF!,'HS Mariano'!E30)</f>
        <v>#REF!</v>
      </c>
      <c r="F30" s="26" t="e">
        <f t="shared" si="12"/>
        <v>#REF!</v>
      </c>
      <c r="G30" s="74" t="e">
        <f t="shared" si="13"/>
        <v>#REF!</v>
      </c>
      <c r="H30" s="74" t="e">
        <f t="shared" si="14"/>
        <v>#REF!</v>
      </c>
      <c r="I30" s="73" t="e">
        <f t="shared" si="15"/>
        <v>#REF!</v>
      </c>
      <c r="J30" s="78">
        <f t="shared" si="11"/>
        <v>0</v>
      </c>
      <c r="K30" s="33" t="e">
        <f>SUM(#REF!,'HS Mariano'!K30)</f>
        <v>#REF!</v>
      </c>
      <c r="L30" s="38">
        <f t="shared" si="16"/>
        <v>0</v>
      </c>
      <c r="M30" s="38">
        <f t="shared" si="17"/>
        <v>0</v>
      </c>
      <c r="N30" s="38" t="e">
        <f t="shared" si="18"/>
        <v>#REF!</v>
      </c>
      <c r="O30" s="91" t="e">
        <f>SUM(#REF!,'HS Mariano'!O30)</f>
        <v>#REF!</v>
      </c>
      <c r="P30" s="81">
        <f t="shared" si="19"/>
        <v>0</v>
      </c>
    </row>
    <row r="31" spans="2:16" s="6" customFormat="1" x14ac:dyDescent="0.25">
      <c r="B31" s="25" t="s">
        <v>20</v>
      </c>
      <c r="C31" s="70" t="e">
        <f>SUM(#REF!,'HS Mariano'!C31)</f>
        <v>#REF!</v>
      </c>
      <c r="D31" s="32" t="e">
        <f>SUM(#REF!,'HS Mariano'!D31)</f>
        <v>#REF!</v>
      </c>
      <c r="E31" s="32" t="e">
        <f>SUM(#REF!,'HS Mariano'!E31)</f>
        <v>#REF!</v>
      </c>
      <c r="F31" s="26" t="e">
        <f t="shared" si="12"/>
        <v>#REF!</v>
      </c>
      <c r="G31" s="74" t="e">
        <f t="shared" si="13"/>
        <v>#REF!</v>
      </c>
      <c r="H31" s="74" t="e">
        <f t="shared" si="14"/>
        <v>#REF!</v>
      </c>
      <c r="I31" s="73" t="e">
        <f t="shared" si="15"/>
        <v>#REF!</v>
      </c>
      <c r="J31" s="78">
        <f t="shared" si="11"/>
        <v>0</v>
      </c>
      <c r="K31" s="33" t="e">
        <f>SUM(#REF!,'HS Mariano'!K31)</f>
        <v>#REF!</v>
      </c>
      <c r="L31" s="38">
        <f t="shared" si="16"/>
        <v>0</v>
      </c>
      <c r="M31" s="38">
        <f t="shared" si="17"/>
        <v>0</v>
      </c>
      <c r="N31" s="38" t="e">
        <f t="shared" si="18"/>
        <v>#REF!</v>
      </c>
      <c r="O31" s="91" t="e">
        <f>SUM(#REF!,'HS Mariano'!O31)</f>
        <v>#REF!</v>
      </c>
      <c r="P31" s="81">
        <f t="shared" si="19"/>
        <v>0</v>
      </c>
    </row>
    <row r="32" spans="2:16" s="6" customFormat="1" x14ac:dyDescent="0.25">
      <c r="B32" s="25" t="s">
        <v>21</v>
      </c>
      <c r="C32" s="70" t="e">
        <f>SUM(#REF!,'HS Mariano'!C32)</f>
        <v>#REF!</v>
      </c>
      <c r="D32" s="32" t="e">
        <f>SUM(#REF!,'HS Mariano'!D32)</f>
        <v>#REF!</v>
      </c>
      <c r="E32" s="32" t="e">
        <f>SUM(#REF!,'HS Mariano'!E32)</f>
        <v>#REF!</v>
      </c>
      <c r="F32" s="26" t="e">
        <f t="shared" si="12"/>
        <v>#REF!</v>
      </c>
      <c r="G32" s="74" t="e">
        <f t="shared" si="13"/>
        <v>#REF!</v>
      </c>
      <c r="H32" s="74" t="e">
        <f t="shared" si="14"/>
        <v>#REF!</v>
      </c>
      <c r="I32" s="73" t="e">
        <f t="shared" si="15"/>
        <v>#REF!</v>
      </c>
      <c r="J32" s="78">
        <f t="shared" si="11"/>
        <v>0</v>
      </c>
      <c r="K32" s="33" t="e">
        <f>SUM(#REF!,'HS Mariano'!K32)</f>
        <v>#REF!</v>
      </c>
      <c r="L32" s="38">
        <f t="shared" si="16"/>
        <v>0</v>
      </c>
      <c r="M32" s="38">
        <f t="shared" si="17"/>
        <v>0</v>
      </c>
      <c r="N32" s="38" t="e">
        <f t="shared" si="18"/>
        <v>#REF!</v>
      </c>
      <c r="O32" s="91" t="e">
        <f>SUM(#REF!,'HS Mariano'!O32)</f>
        <v>#REF!</v>
      </c>
      <c r="P32" s="81">
        <f t="shared" si="19"/>
        <v>0</v>
      </c>
    </row>
    <row r="33" spans="1:16" s="6" customFormat="1" x14ac:dyDescent="0.25">
      <c r="B33" s="25" t="s">
        <v>22</v>
      </c>
      <c r="C33" s="70" t="e">
        <f>SUM(#REF!,'HS Mariano'!C33)</f>
        <v>#REF!</v>
      </c>
      <c r="D33" s="32" t="e">
        <f>SUM(#REF!,'HS Mariano'!D33)</f>
        <v>#REF!</v>
      </c>
      <c r="E33" s="32" t="e">
        <f>SUM(#REF!,'HS Mariano'!E33)</f>
        <v>#REF!</v>
      </c>
      <c r="F33" s="26" t="e">
        <f t="shared" si="12"/>
        <v>#REF!</v>
      </c>
      <c r="G33" s="74" t="e">
        <f t="shared" si="13"/>
        <v>#REF!</v>
      </c>
      <c r="H33" s="74" t="e">
        <f t="shared" si="14"/>
        <v>#REF!</v>
      </c>
      <c r="I33" s="73" t="e">
        <f t="shared" si="15"/>
        <v>#REF!</v>
      </c>
      <c r="J33" s="78">
        <f t="shared" si="11"/>
        <v>0</v>
      </c>
      <c r="K33" s="33" t="e">
        <f>SUM(#REF!,'HS Mariano'!K33)</f>
        <v>#REF!</v>
      </c>
      <c r="L33" s="38">
        <f t="shared" si="16"/>
        <v>0</v>
      </c>
      <c r="M33" s="38">
        <f t="shared" si="17"/>
        <v>0</v>
      </c>
      <c r="N33" s="38" t="e">
        <f t="shared" si="18"/>
        <v>#REF!</v>
      </c>
      <c r="O33" s="91" t="e">
        <f>SUM(#REF!,'HS Mariano'!O33)</f>
        <v>#REF!</v>
      </c>
      <c r="P33" s="81">
        <f t="shared" si="19"/>
        <v>0</v>
      </c>
    </row>
    <row r="34" spans="1:16" s="6" customFormat="1" x14ac:dyDescent="0.25">
      <c r="B34" s="25" t="s">
        <v>23</v>
      </c>
      <c r="C34" s="70" t="e">
        <f>SUM(#REF!,'HS Mariano'!C34)</f>
        <v>#REF!</v>
      </c>
      <c r="D34" s="32" t="e">
        <f>SUM(#REF!,'HS Mariano'!D34)</f>
        <v>#REF!</v>
      </c>
      <c r="E34" s="32" t="e">
        <f>SUM(#REF!,'HS Mariano'!E34)</f>
        <v>#REF!</v>
      </c>
      <c r="F34" s="26" t="e">
        <f t="shared" si="12"/>
        <v>#REF!</v>
      </c>
      <c r="G34" s="74" t="e">
        <f t="shared" si="13"/>
        <v>#REF!</v>
      </c>
      <c r="H34" s="74" t="e">
        <f t="shared" si="14"/>
        <v>#REF!</v>
      </c>
      <c r="I34" s="73" t="e">
        <f t="shared" si="15"/>
        <v>#REF!</v>
      </c>
      <c r="J34" s="78">
        <f t="shared" si="11"/>
        <v>0</v>
      </c>
      <c r="K34" s="33" t="e">
        <f>SUM(#REF!,'HS Mariano'!K34)</f>
        <v>#REF!</v>
      </c>
      <c r="L34" s="38">
        <f t="shared" si="16"/>
        <v>0</v>
      </c>
      <c r="M34" s="38">
        <f t="shared" si="17"/>
        <v>0</v>
      </c>
      <c r="N34" s="38" t="e">
        <f t="shared" si="18"/>
        <v>#REF!</v>
      </c>
      <c r="O34" s="91" t="e">
        <f>SUM(#REF!,'HS Mariano'!O34)</f>
        <v>#REF!</v>
      </c>
      <c r="P34" s="81">
        <f t="shared" si="19"/>
        <v>0</v>
      </c>
    </row>
    <row r="35" spans="1:16" s="6" customFormat="1" x14ac:dyDescent="0.25">
      <c r="B35" s="25" t="s">
        <v>24</v>
      </c>
      <c r="C35" s="70" t="e">
        <f>SUM(#REF!,'HS Mariano'!C35)</f>
        <v>#REF!</v>
      </c>
      <c r="D35" s="32" t="e">
        <f>SUM(#REF!,'HS Mariano'!D35)</f>
        <v>#REF!</v>
      </c>
      <c r="E35" s="32" t="e">
        <f>SUM(#REF!,'HS Mariano'!E35)</f>
        <v>#REF!</v>
      </c>
      <c r="F35" s="26" t="e">
        <f t="shared" si="12"/>
        <v>#REF!</v>
      </c>
      <c r="G35" s="74" t="e">
        <f t="shared" si="13"/>
        <v>#REF!</v>
      </c>
      <c r="H35" s="74" t="e">
        <f t="shared" si="14"/>
        <v>#REF!</v>
      </c>
      <c r="I35" s="73" t="e">
        <f t="shared" si="15"/>
        <v>#REF!</v>
      </c>
      <c r="J35" s="78">
        <f t="shared" si="11"/>
        <v>0</v>
      </c>
      <c r="K35" s="33" t="e">
        <f>SUM(#REF!,'HS Mariano'!K35)</f>
        <v>#REF!</v>
      </c>
      <c r="L35" s="38">
        <f t="shared" si="16"/>
        <v>0</v>
      </c>
      <c r="M35" s="38">
        <f t="shared" si="17"/>
        <v>0</v>
      </c>
      <c r="N35" s="38" t="e">
        <f t="shared" si="18"/>
        <v>#REF!</v>
      </c>
      <c r="O35" s="91" t="e">
        <f>SUM(#REF!,'HS Mariano'!O35)</f>
        <v>#REF!</v>
      </c>
      <c r="P35" s="81">
        <f t="shared" si="19"/>
        <v>0</v>
      </c>
    </row>
    <row r="36" spans="1:16" s="6" customFormat="1" x14ac:dyDescent="0.25">
      <c r="B36" s="25" t="s">
        <v>25</v>
      </c>
      <c r="C36" s="70" t="e">
        <f>SUM(#REF!,'HS Mariano'!C36)</f>
        <v>#REF!</v>
      </c>
      <c r="D36" s="32" t="e">
        <f>SUM(#REF!,'HS Mariano'!D36)</f>
        <v>#REF!</v>
      </c>
      <c r="E36" s="32" t="e">
        <f>SUM(#REF!,'HS Mariano'!E36)</f>
        <v>#REF!</v>
      </c>
      <c r="F36" s="26" t="e">
        <f t="shared" si="12"/>
        <v>#REF!</v>
      </c>
      <c r="G36" s="74" t="e">
        <f t="shared" si="13"/>
        <v>#REF!</v>
      </c>
      <c r="H36" s="74" t="e">
        <f t="shared" si="14"/>
        <v>#REF!</v>
      </c>
      <c r="I36" s="73" t="e">
        <f t="shared" si="15"/>
        <v>#REF!</v>
      </c>
      <c r="J36" s="78">
        <f t="shared" si="11"/>
        <v>0</v>
      </c>
      <c r="K36" s="33" t="e">
        <f>SUM(#REF!,'HS Mariano'!K36)</f>
        <v>#REF!</v>
      </c>
      <c r="L36" s="38">
        <f t="shared" si="16"/>
        <v>0</v>
      </c>
      <c r="M36" s="38">
        <f t="shared" si="17"/>
        <v>0</v>
      </c>
      <c r="N36" s="38" t="e">
        <f t="shared" si="18"/>
        <v>#REF!</v>
      </c>
      <c r="O36" s="91" t="e">
        <f>SUM(#REF!,'HS Mariano'!O36)</f>
        <v>#REF!</v>
      </c>
      <c r="P36" s="81">
        <f t="shared" si="19"/>
        <v>0</v>
      </c>
    </row>
    <row r="37" spans="1:16" s="6" customFormat="1" x14ac:dyDescent="0.25">
      <c r="B37" s="39" t="s">
        <v>26</v>
      </c>
      <c r="C37" s="71" t="e">
        <f>SUM(#REF!,'HS Mariano'!C37)</f>
        <v>#REF!</v>
      </c>
      <c r="D37" s="40" t="e">
        <f>SUM(#REF!,'HS Mariano'!D37)</f>
        <v>#REF!</v>
      </c>
      <c r="E37" s="40" t="e">
        <f>SUM(#REF!,'HS Mariano'!E37)</f>
        <v>#REF!</v>
      </c>
      <c r="F37" s="41" t="e">
        <f t="shared" si="12"/>
        <v>#REF!</v>
      </c>
      <c r="G37" s="75" t="e">
        <f t="shared" si="13"/>
        <v>#REF!</v>
      </c>
      <c r="H37" s="75" t="e">
        <f t="shared" si="14"/>
        <v>#REF!</v>
      </c>
      <c r="I37" s="99" t="e">
        <f>IF(C37="",0,C37/$D$4)</f>
        <v>#REF!</v>
      </c>
      <c r="J37" s="79">
        <f t="shared" si="11"/>
        <v>0</v>
      </c>
      <c r="K37" s="42" t="e">
        <f>SUM(#REF!,'HS Mariano'!K37)</f>
        <v>#REF!</v>
      </c>
      <c r="L37" s="67">
        <f t="shared" si="16"/>
        <v>0</v>
      </c>
      <c r="M37" s="67">
        <f t="shared" si="17"/>
        <v>0</v>
      </c>
      <c r="N37" s="67" t="e">
        <f t="shared" si="18"/>
        <v>#REF!</v>
      </c>
      <c r="O37" s="92" t="e">
        <f>SUM(#REF!,'HS Mariano'!O37)</f>
        <v>#REF!</v>
      </c>
      <c r="P37" s="82">
        <f t="shared" si="19"/>
        <v>0</v>
      </c>
    </row>
    <row r="38" spans="1:16" s="6" customFormat="1" x14ac:dyDescent="0.25">
      <c r="B38" s="9" t="s">
        <v>27</v>
      </c>
      <c r="C38" s="72" t="e">
        <f>SUM(C26:C37)</f>
        <v>#REF!</v>
      </c>
      <c r="D38" s="28" t="e">
        <f>SUM(D26:D37)</f>
        <v>#REF!</v>
      </c>
      <c r="E38" s="28" t="e">
        <f>SUM(E26:E37)</f>
        <v>#REF!</v>
      </c>
      <c r="F38" s="10">
        <f>IFERROR(D38/E38,0)</f>
        <v>0</v>
      </c>
      <c r="G38" s="76">
        <f>IFERROR(IF(C38="",0,F38*H38),0)</f>
        <v>0</v>
      </c>
      <c r="H38" s="76">
        <f>IFERROR(C38/D38,0)</f>
        <v>0</v>
      </c>
      <c r="I38" s="76" t="e">
        <f>SUM(I26:I37)</f>
        <v>#REF!</v>
      </c>
      <c r="J38" s="100">
        <f t="shared" si="11"/>
        <v>0</v>
      </c>
      <c r="K38" s="11" t="e">
        <f>SUM(K26:K37)</f>
        <v>#REF!</v>
      </c>
      <c r="L38" s="101">
        <f>IFERROR(IF(K38="",0,K38/E38),)</f>
        <v>0</v>
      </c>
      <c r="M38" s="101">
        <f>IFERROR(IF(K38="",0,K38/D38),)</f>
        <v>0</v>
      </c>
      <c r="N38" s="11" t="e">
        <f>SUM(N26:N37)</f>
        <v>#REF!</v>
      </c>
      <c r="O38" s="93" t="e">
        <f>SUM(O26:O37)</f>
        <v>#REF!</v>
      </c>
      <c r="P38" s="83">
        <f t="shared" si="19"/>
        <v>0</v>
      </c>
    </row>
    <row r="39" spans="1:16" s="6" customFormat="1" x14ac:dyDescent="0.25"/>
    <row r="40" spans="1:16" s="6" customFormat="1" x14ac:dyDescent="0.25">
      <c r="B40" s="23" t="str">
        <f>B23&amp;" x "&amp;B6</f>
        <v>2018 x 2017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</row>
    <row r="41" spans="1:16" s="6" customFormat="1" x14ac:dyDescent="0.25">
      <c r="B41" s="19" t="s">
        <v>5</v>
      </c>
      <c r="C41" s="18"/>
      <c r="D41" s="18"/>
      <c r="E41" s="18"/>
      <c r="F41" s="18"/>
      <c r="G41" s="18"/>
      <c r="H41" s="18"/>
      <c r="I41" s="18"/>
      <c r="J41" s="50" t="s">
        <v>30</v>
      </c>
      <c r="K41" s="84" t="s">
        <v>6</v>
      </c>
      <c r="L41" s="20"/>
      <c r="M41" s="20"/>
      <c r="N41" s="20"/>
      <c r="O41" s="89" t="s">
        <v>5</v>
      </c>
      <c r="P41" s="18"/>
    </row>
    <row r="42" spans="1:16" s="6" customFormat="1" ht="31.5" x14ac:dyDescent="0.25">
      <c r="A42" s="68" t="s">
        <v>32</v>
      </c>
      <c r="B42" s="85" t="s">
        <v>7</v>
      </c>
      <c r="C42" s="56" t="s">
        <v>8</v>
      </c>
      <c r="D42" s="56" t="s">
        <v>9</v>
      </c>
      <c r="E42" s="56" t="s">
        <v>29</v>
      </c>
      <c r="F42" s="86" t="s">
        <v>10</v>
      </c>
      <c r="G42" s="56" t="s">
        <v>11</v>
      </c>
      <c r="H42" s="87" t="s">
        <v>12</v>
      </c>
      <c r="I42" s="87" t="s">
        <v>13</v>
      </c>
      <c r="J42" s="88" t="s">
        <v>14</v>
      </c>
      <c r="K42" s="56" t="s">
        <v>8</v>
      </c>
      <c r="L42" s="56" t="s">
        <v>11</v>
      </c>
      <c r="M42" s="87" t="s">
        <v>12</v>
      </c>
      <c r="N42" s="56" t="s">
        <v>13</v>
      </c>
      <c r="O42" s="90" t="s">
        <v>37</v>
      </c>
      <c r="P42" s="56" t="s">
        <v>38</v>
      </c>
    </row>
    <row r="43" spans="1:16" s="6" customFormat="1" x14ac:dyDescent="0.25">
      <c r="A43" s="68" t="str">
        <f>B43</f>
        <v>Ene</v>
      </c>
      <c r="B43" s="34" t="s">
        <v>15</v>
      </c>
      <c r="C43" s="47" t="str">
        <f t="shared" ref="C43:P55" si="20">IFERROR(IF(C26=0,"-",C26/C9-1),"-")</f>
        <v>-</v>
      </c>
      <c r="D43" s="47" t="str">
        <f t="shared" si="20"/>
        <v>-</v>
      </c>
      <c r="E43" s="47" t="str">
        <f t="shared" si="20"/>
        <v>-</v>
      </c>
      <c r="F43" s="44" t="str">
        <f t="shared" si="20"/>
        <v>-</v>
      </c>
      <c r="G43" s="44" t="str">
        <f t="shared" si="20"/>
        <v>-</v>
      </c>
      <c r="H43" s="44" t="str">
        <f t="shared" si="20"/>
        <v>-</v>
      </c>
      <c r="I43" s="44" t="str">
        <f t="shared" si="20"/>
        <v>-</v>
      </c>
      <c r="J43" s="51" t="str">
        <f t="shared" si="20"/>
        <v>-</v>
      </c>
      <c r="K43" s="44" t="str">
        <f t="shared" si="20"/>
        <v>-</v>
      </c>
      <c r="L43" s="44" t="str">
        <f t="shared" si="20"/>
        <v>-</v>
      </c>
      <c r="M43" s="44" t="str">
        <f t="shared" si="20"/>
        <v>-</v>
      </c>
      <c r="N43" s="44" t="str">
        <f t="shared" si="20"/>
        <v>-</v>
      </c>
      <c r="O43" s="95" t="str">
        <f>IFERROR(IF(O26=0,"-",O26/O9-1),"-")</f>
        <v>-</v>
      </c>
      <c r="P43" s="47" t="str">
        <f t="shared" ref="P43" si="21">IFERROR(IF(P26=0,"-",P26/P9-1),"-")</f>
        <v>-</v>
      </c>
    </row>
    <row r="44" spans="1:16" s="6" customFormat="1" x14ac:dyDescent="0.25">
      <c r="A44" s="68" t="str">
        <f t="shared" ref="A44:A54" si="22">B44</f>
        <v>Feb</v>
      </c>
      <c r="B44" s="25" t="s">
        <v>16</v>
      </c>
      <c r="C44" s="48" t="str">
        <f t="shared" si="20"/>
        <v>-</v>
      </c>
      <c r="D44" s="48" t="str">
        <f t="shared" si="20"/>
        <v>-</v>
      </c>
      <c r="E44" s="48" t="str">
        <f t="shared" si="20"/>
        <v>-</v>
      </c>
      <c r="F44" s="45" t="str">
        <f t="shared" si="20"/>
        <v>-</v>
      </c>
      <c r="G44" s="45" t="str">
        <f t="shared" si="20"/>
        <v>-</v>
      </c>
      <c r="H44" s="45" t="str">
        <f t="shared" si="20"/>
        <v>-</v>
      </c>
      <c r="I44" s="45" t="str">
        <f t="shared" si="20"/>
        <v>-</v>
      </c>
      <c r="J44" s="52" t="str">
        <f t="shared" si="20"/>
        <v>-</v>
      </c>
      <c r="K44" s="45" t="str">
        <f t="shared" si="20"/>
        <v>-</v>
      </c>
      <c r="L44" s="45" t="str">
        <f t="shared" si="20"/>
        <v>-</v>
      </c>
      <c r="M44" s="45" t="str">
        <f t="shared" si="20"/>
        <v>-</v>
      </c>
      <c r="N44" s="45" t="str">
        <f t="shared" si="20"/>
        <v>-</v>
      </c>
      <c r="O44" s="96" t="str">
        <f t="shared" si="20"/>
        <v>-</v>
      </c>
      <c r="P44" s="48" t="str">
        <f t="shared" si="20"/>
        <v>-</v>
      </c>
    </row>
    <row r="45" spans="1:16" s="6" customFormat="1" x14ac:dyDescent="0.25">
      <c r="A45" s="68" t="str">
        <f t="shared" si="22"/>
        <v>Mar</v>
      </c>
      <c r="B45" s="25" t="s">
        <v>17</v>
      </c>
      <c r="C45" s="48" t="str">
        <f t="shared" si="20"/>
        <v>-</v>
      </c>
      <c r="D45" s="48" t="str">
        <f t="shared" si="20"/>
        <v>-</v>
      </c>
      <c r="E45" s="48" t="str">
        <f t="shared" si="20"/>
        <v>-</v>
      </c>
      <c r="F45" s="45" t="str">
        <f t="shared" si="20"/>
        <v>-</v>
      </c>
      <c r="G45" s="45" t="str">
        <f t="shared" si="20"/>
        <v>-</v>
      </c>
      <c r="H45" s="45" t="str">
        <f t="shared" si="20"/>
        <v>-</v>
      </c>
      <c r="I45" s="45" t="str">
        <f t="shared" si="20"/>
        <v>-</v>
      </c>
      <c r="J45" s="52" t="str">
        <f t="shared" si="20"/>
        <v>-</v>
      </c>
      <c r="K45" s="45" t="str">
        <f t="shared" si="20"/>
        <v>-</v>
      </c>
      <c r="L45" s="45" t="str">
        <f t="shared" si="20"/>
        <v>-</v>
      </c>
      <c r="M45" s="45" t="str">
        <f t="shared" si="20"/>
        <v>-</v>
      </c>
      <c r="N45" s="45" t="str">
        <f t="shared" si="20"/>
        <v>-</v>
      </c>
      <c r="O45" s="96" t="str">
        <f t="shared" si="20"/>
        <v>-</v>
      </c>
      <c r="P45" s="48" t="str">
        <f t="shared" si="20"/>
        <v>-</v>
      </c>
    </row>
    <row r="46" spans="1:16" s="6" customFormat="1" x14ac:dyDescent="0.25">
      <c r="A46" s="68" t="str">
        <f t="shared" si="22"/>
        <v>Abr</v>
      </c>
      <c r="B46" s="25" t="s">
        <v>18</v>
      </c>
      <c r="C46" s="48" t="str">
        <f t="shared" si="20"/>
        <v>-</v>
      </c>
      <c r="D46" s="48" t="str">
        <f t="shared" si="20"/>
        <v>-</v>
      </c>
      <c r="E46" s="48" t="str">
        <f t="shared" si="20"/>
        <v>-</v>
      </c>
      <c r="F46" s="45" t="str">
        <f t="shared" si="20"/>
        <v>-</v>
      </c>
      <c r="G46" s="45" t="str">
        <f t="shared" si="20"/>
        <v>-</v>
      </c>
      <c r="H46" s="45" t="str">
        <f t="shared" si="20"/>
        <v>-</v>
      </c>
      <c r="I46" s="45" t="str">
        <f t="shared" si="20"/>
        <v>-</v>
      </c>
      <c r="J46" s="52" t="str">
        <f t="shared" si="20"/>
        <v>-</v>
      </c>
      <c r="K46" s="45" t="str">
        <f t="shared" si="20"/>
        <v>-</v>
      </c>
      <c r="L46" s="45" t="str">
        <f t="shared" si="20"/>
        <v>-</v>
      </c>
      <c r="M46" s="45" t="str">
        <f t="shared" si="20"/>
        <v>-</v>
      </c>
      <c r="N46" s="45" t="str">
        <f t="shared" si="20"/>
        <v>-</v>
      </c>
      <c r="O46" s="96" t="str">
        <f t="shared" si="20"/>
        <v>-</v>
      </c>
      <c r="P46" s="48" t="str">
        <f t="shared" si="20"/>
        <v>-</v>
      </c>
    </row>
    <row r="47" spans="1:16" s="6" customFormat="1" x14ac:dyDescent="0.25">
      <c r="A47" s="68" t="str">
        <f t="shared" si="22"/>
        <v>May</v>
      </c>
      <c r="B47" s="25" t="s">
        <v>19</v>
      </c>
      <c r="C47" s="48" t="str">
        <f t="shared" si="20"/>
        <v>-</v>
      </c>
      <c r="D47" s="48" t="str">
        <f t="shared" si="20"/>
        <v>-</v>
      </c>
      <c r="E47" s="48" t="str">
        <f t="shared" si="20"/>
        <v>-</v>
      </c>
      <c r="F47" s="45" t="str">
        <f t="shared" si="20"/>
        <v>-</v>
      </c>
      <c r="G47" s="45" t="str">
        <f t="shared" si="20"/>
        <v>-</v>
      </c>
      <c r="H47" s="45" t="str">
        <f t="shared" si="20"/>
        <v>-</v>
      </c>
      <c r="I47" s="45" t="str">
        <f t="shared" si="20"/>
        <v>-</v>
      </c>
      <c r="J47" s="52" t="str">
        <f t="shared" si="20"/>
        <v>-</v>
      </c>
      <c r="K47" s="45" t="str">
        <f t="shared" si="20"/>
        <v>-</v>
      </c>
      <c r="L47" s="45" t="str">
        <f t="shared" si="20"/>
        <v>-</v>
      </c>
      <c r="M47" s="45" t="str">
        <f t="shared" si="20"/>
        <v>-</v>
      </c>
      <c r="N47" s="45" t="str">
        <f t="shared" si="20"/>
        <v>-</v>
      </c>
      <c r="O47" s="96" t="str">
        <f t="shared" si="20"/>
        <v>-</v>
      </c>
      <c r="P47" s="48" t="str">
        <f t="shared" si="20"/>
        <v>-</v>
      </c>
    </row>
    <row r="48" spans="1:16" s="6" customFormat="1" x14ac:dyDescent="0.25">
      <c r="A48" s="68" t="str">
        <f t="shared" si="22"/>
        <v>Jun</v>
      </c>
      <c r="B48" s="25" t="s">
        <v>20</v>
      </c>
      <c r="C48" s="48" t="str">
        <f t="shared" si="20"/>
        <v>-</v>
      </c>
      <c r="D48" s="48" t="str">
        <f t="shared" si="20"/>
        <v>-</v>
      </c>
      <c r="E48" s="48" t="str">
        <f t="shared" si="20"/>
        <v>-</v>
      </c>
      <c r="F48" s="45" t="str">
        <f t="shared" si="20"/>
        <v>-</v>
      </c>
      <c r="G48" s="45" t="str">
        <f t="shared" si="20"/>
        <v>-</v>
      </c>
      <c r="H48" s="45" t="str">
        <f t="shared" si="20"/>
        <v>-</v>
      </c>
      <c r="I48" s="45" t="str">
        <f t="shared" si="20"/>
        <v>-</v>
      </c>
      <c r="J48" s="52" t="str">
        <f t="shared" si="20"/>
        <v>-</v>
      </c>
      <c r="K48" s="45" t="str">
        <f t="shared" si="20"/>
        <v>-</v>
      </c>
      <c r="L48" s="45" t="str">
        <f t="shared" si="20"/>
        <v>-</v>
      </c>
      <c r="M48" s="45" t="str">
        <f t="shared" si="20"/>
        <v>-</v>
      </c>
      <c r="N48" s="45" t="str">
        <f t="shared" si="20"/>
        <v>-</v>
      </c>
      <c r="O48" s="96" t="str">
        <f t="shared" si="20"/>
        <v>-</v>
      </c>
      <c r="P48" s="48" t="str">
        <f t="shared" si="20"/>
        <v>-</v>
      </c>
    </row>
    <row r="49" spans="1:16" s="6" customFormat="1" x14ac:dyDescent="0.25">
      <c r="A49" s="68" t="str">
        <f t="shared" si="22"/>
        <v>Jul</v>
      </c>
      <c r="B49" s="25" t="s">
        <v>21</v>
      </c>
      <c r="C49" s="48" t="str">
        <f t="shared" si="20"/>
        <v>-</v>
      </c>
      <c r="D49" s="48" t="str">
        <f t="shared" si="20"/>
        <v>-</v>
      </c>
      <c r="E49" s="48" t="str">
        <f t="shared" si="20"/>
        <v>-</v>
      </c>
      <c r="F49" s="45" t="str">
        <f t="shared" si="20"/>
        <v>-</v>
      </c>
      <c r="G49" s="45" t="str">
        <f t="shared" si="20"/>
        <v>-</v>
      </c>
      <c r="H49" s="45" t="str">
        <f t="shared" si="20"/>
        <v>-</v>
      </c>
      <c r="I49" s="45" t="str">
        <f t="shared" si="20"/>
        <v>-</v>
      </c>
      <c r="J49" s="52" t="str">
        <f t="shared" si="20"/>
        <v>-</v>
      </c>
      <c r="K49" s="45" t="str">
        <f t="shared" si="20"/>
        <v>-</v>
      </c>
      <c r="L49" s="45" t="str">
        <f t="shared" si="20"/>
        <v>-</v>
      </c>
      <c r="M49" s="45" t="str">
        <f t="shared" si="20"/>
        <v>-</v>
      </c>
      <c r="N49" s="45" t="str">
        <f t="shared" si="20"/>
        <v>-</v>
      </c>
      <c r="O49" s="96" t="str">
        <f t="shared" si="20"/>
        <v>-</v>
      </c>
      <c r="P49" s="48" t="str">
        <f t="shared" si="20"/>
        <v>-</v>
      </c>
    </row>
    <row r="50" spans="1:16" s="6" customFormat="1" x14ac:dyDescent="0.25">
      <c r="A50" s="68" t="str">
        <f t="shared" si="22"/>
        <v>Ago</v>
      </c>
      <c r="B50" s="25" t="s">
        <v>22</v>
      </c>
      <c r="C50" s="48" t="str">
        <f t="shared" si="20"/>
        <v>-</v>
      </c>
      <c r="D50" s="48" t="str">
        <f t="shared" si="20"/>
        <v>-</v>
      </c>
      <c r="E50" s="48" t="str">
        <f t="shared" si="20"/>
        <v>-</v>
      </c>
      <c r="F50" s="45" t="str">
        <f t="shared" si="20"/>
        <v>-</v>
      </c>
      <c r="G50" s="45" t="str">
        <f t="shared" si="20"/>
        <v>-</v>
      </c>
      <c r="H50" s="45" t="str">
        <f t="shared" si="20"/>
        <v>-</v>
      </c>
      <c r="I50" s="45" t="str">
        <f t="shared" si="20"/>
        <v>-</v>
      </c>
      <c r="J50" s="52" t="str">
        <f t="shared" si="20"/>
        <v>-</v>
      </c>
      <c r="K50" s="45" t="str">
        <f t="shared" si="20"/>
        <v>-</v>
      </c>
      <c r="L50" s="45" t="str">
        <f t="shared" si="20"/>
        <v>-</v>
      </c>
      <c r="M50" s="45" t="str">
        <f t="shared" si="20"/>
        <v>-</v>
      </c>
      <c r="N50" s="45" t="str">
        <f t="shared" si="20"/>
        <v>-</v>
      </c>
      <c r="O50" s="96" t="str">
        <f t="shared" si="20"/>
        <v>-</v>
      </c>
      <c r="P50" s="48" t="str">
        <f t="shared" si="20"/>
        <v>-</v>
      </c>
    </row>
    <row r="51" spans="1:16" s="6" customFormat="1" x14ac:dyDescent="0.25">
      <c r="A51" s="68" t="str">
        <f t="shared" si="22"/>
        <v>Sep</v>
      </c>
      <c r="B51" s="25" t="s">
        <v>23</v>
      </c>
      <c r="C51" s="48" t="str">
        <f t="shared" si="20"/>
        <v>-</v>
      </c>
      <c r="D51" s="48" t="str">
        <f t="shared" si="20"/>
        <v>-</v>
      </c>
      <c r="E51" s="48" t="str">
        <f t="shared" si="20"/>
        <v>-</v>
      </c>
      <c r="F51" s="45" t="str">
        <f t="shared" si="20"/>
        <v>-</v>
      </c>
      <c r="G51" s="45" t="str">
        <f t="shared" si="20"/>
        <v>-</v>
      </c>
      <c r="H51" s="45" t="str">
        <f t="shared" si="20"/>
        <v>-</v>
      </c>
      <c r="I51" s="45" t="str">
        <f t="shared" si="20"/>
        <v>-</v>
      </c>
      <c r="J51" s="52" t="str">
        <f t="shared" si="20"/>
        <v>-</v>
      </c>
      <c r="K51" s="45" t="str">
        <f t="shared" si="20"/>
        <v>-</v>
      </c>
      <c r="L51" s="45" t="str">
        <f t="shared" si="20"/>
        <v>-</v>
      </c>
      <c r="M51" s="45" t="str">
        <f t="shared" si="20"/>
        <v>-</v>
      </c>
      <c r="N51" s="45" t="str">
        <f t="shared" si="20"/>
        <v>-</v>
      </c>
      <c r="O51" s="96" t="str">
        <f t="shared" si="20"/>
        <v>-</v>
      </c>
      <c r="P51" s="48" t="str">
        <f t="shared" si="20"/>
        <v>-</v>
      </c>
    </row>
    <row r="52" spans="1:16" s="6" customFormat="1" x14ac:dyDescent="0.25">
      <c r="A52" s="68" t="str">
        <f t="shared" si="22"/>
        <v>Oct</v>
      </c>
      <c r="B52" s="25" t="s">
        <v>24</v>
      </c>
      <c r="C52" s="48" t="str">
        <f t="shared" si="20"/>
        <v>-</v>
      </c>
      <c r="D52" s="48" t="str">
        <f t="shared" si="20"/>
        <v>-</v>
      </c>
      <c r="E52" s="48" t="str">
        <f t="shared" si="20"/>
        <v>-</v>
      </c>
      <c r="F52" s="45" t="str">
        <f t="shared" si="20"/>
        <v>-</v>
      </c>
      <c r="G52" s="45" t="str">
        <f t="shared" si="20"/>
        <v>-</v>
      </c>
      <c r="H52" s="45" t="str">
        <f t="shared" si="20"/>
        <v>-</v>
      </c>
      <c r="I52" s="45" t="str">
        <f t="shared" si="20"/>
        <v>-</v>
      </c>
      <c r="J52" s="52" t="str">
        <f t="shared" si="20"/>
        <v>-</v>
      </c>
      <c r="K52" s="45" t="str">
        <f t="shared" si="20"/>
        <v>-</v>
      </c>
      <c r="L52" s="45" t="str">
        <f t="shared" si="20"/>
        <v>-</v>
      </c>
      <c r="M52" s="45" t="str">
        <f t="shared" si="20"/>
        <v>-</v>
      </c>
      <c r="N52" s="45" t="str">
        <f t="shared" si="20"/>
        <v>-</v>
      </c>
      <c r="O52" s="96" t="str">
        <f t="shared" si="20"/>
        <v>-</v>
      </c>
      <c r="P52" s="48" t="str">
        <f t="shared" si="20"/>
        <v>-</v>
      </c>
    </row>
    <row r="53" spans="1:16" s="6" customFormat="1" x14ac:dyDescent="0.25">
      <c r="A53" s="68" t="str">
        <f t="shared" si="22"/>
        <v>Nov</v>
      </c>
      <c r="B53" s="25" t="s">
        <v>25</v>
      </c>
      <c r="C53" s="48" t="str">
        <f t="shared" si="20"/>
        <v>-</v>
      </c>
      <c r="D53" s="48" t="str">
        <f t="shared" si="20"/>
        <v>-</v>
      </c>
      <c r="E53" s="48" t="str">
        <f t="shared" si="20"/>
        <v>-</v>
      </c>
      <c r="F53" s="45" t="str">
        <f t="shared" si="20"/>
        <v>-</v>
      </c>
      <c r="G53" s="45" t="str">
        <f t="shared" si="20"/>
        <v>-</v>
      </c>
      <c r="H53" s="45" t="str">
        <f t="shared" si="20"/>
        <v>-</v>
      </c>
      <c r="I53" s="45" t="str">
        <f t="shared" si="20"/>
        <v>-</v>
      </c>
      <c r="J53" s="52" t="str">
        <f t="shared" si="20"/>
        <v>-</v>
      </c>
      <c r="K53" s="45" t="str">
        <f t="shared" si="20"/>
        <v>-</v>
      </c>
      <c r="L53" s="45" t="str">
        <f t="shared" si="20"/>
        <v>-</v>
      </c>
      <c r="M53" s="45" t="str">
        <f t="shared" si="20"/>
        <v>-</v>
      </c>
      <c r="N53" s="45" t="str">
        <f t="shared" si="20"/>
        <v>-</v>
      </c>
      <c r="O53" s="96" t="str">
        <f t="shared" si="20"/>
        <v>-</v>
      </c>
      <c r="P53" s="48" t="str">
        <f t="shared" si="20"/>
        <v>-</v>
      </c>
    </row>
    <row r="54" spans="1:16" s="6" customFormat="1" x14ac:dyDescent="0.25">
      <c r="A54" s="68" t="str">
        <f t="shared" si="22"/>
        <v>Dic</v>
      </c>
      <c r="B54" s="39" t="s">
        <v>26</v>
      </c>
      <c r="C54" s="49" t="str">
        <f t="shared" si="20"/>
        <v>-</v>
      </c>
      <c r="D54" s="49" t="str">
        <f t="shared" si="20"/>
        <v>-</v>
      </c>
      <c r="E54" s="49" t="str">
        <f t="shared" si="20"/>
        <v>-</v>
      </c>
      <c r="F54" s="46" t="str">
        <f t="shared" si="20"/>
        <v>-</v>
      </c>
      <c r="G54" s="46" t="str">
        <f t="shared" si="20"/>
        <v>-</v>
      </c>
      <c r="H54" s="46" t="str">
        <f t="shared" si="20"/>
        <v>-</v>
      </c>
      <c r="I54" s="46" t="str">
        <f t="shared" si="20"/>
        <v>-</v>
      </c>
      <c r="J54" s="53" t="str">
        <f t="shared" si="20"/>
        <v>-</v>
      </c>
      <c r="K54" s="46" t="str">
        <f t="shared" si="20"/>
        <v>-</v>
      </c>
      <c r="L54" s="46" t="str">
        <f t="shared" si="20"/>
        <v>-</v>
      </c>
      <c r="M54" s="46" t="str">
        <f t="shared" si="20"/>
        <v>-</v>
      </c>
      <c r="N54" s="46" t="str">
        <f t="shared" si="20"/>
        <v>-</v>
      </c>
      <c r="O54" s="97" t="str">
        <f t="shared" si="20"/>
        <v>-</v>
      </c>
      <c r="P54" s="49" t="str">
        <f t="shared" si="20"/>
        <v>-</v>
      </c>
    </row>
    <row r="55" spans="1:16" s="6" customFormat="1" ht="20.25" customHeight="1" x14ac:dyDescent="0.25">
      <c r="A55" s="68"/>
      <c r="B55" s="9" t="s">
        <v>27</v>
      </c>
      <c r="C55" s="24" t="str">
        <f t="shared" si="20"/>
        <v>-</v>
      </c>
      <c r="D55" s="24" t="str">
        <f t="shared" si="20"/>
        <v>-</v>
      </c>
      <c r="E55" s="24" t="str">
        <f t="shared" si="20"/>
        <v>-</v>
      </c>
      <c r="F55" s="24" t="str">
        <f t="shared" si="20"/>
        <v>-</v>
      </c>
      <c r="G55" s="24" t="str">
        <f t="shared" si="20"/>
        <v>-</v>
      </c>
      <c r="H55" s="24" t="str">
        <f t="shared" si="20"/>
        <v>-</v>
      </c>
      <c r="I55" s="24" t="str">
        <f t="shared" si="20"/>
        <v>-</v>
      </c>
      <c r="J55" s="54" t="str">
        <f t="shared" si="20"/>
        <v>-</v>
      </c>
      <c r="K55" s="24" t="str">
        <f t="shared" si="20"/>
        <v>-</v>
      </c>
      <c r="L55" s="24" t="str">
        <f t="shared" si="20"/>
        <v>-</v>
      </c>
      <c r="M55" s="24" t="str">
        <f t="shared" si="20"/>
        <v>-</v>
      </c>
      <c r="N55" s="24" t="str">
        <f t="shared" si="20"/>
        <v>-</v>
      </c>
      <c r="O55" s="98" t="str">
        <f t="shared" si="20"/>
        <v>-</v>
      </c>
      <c r="P55" s="24" t="str">
        <f t="shared" si="20"/>
        <v>-</v>
      </c>
    </row>
    <row r="56" spans="1:16" s="6" customFormat="1" x14ac:dyDescent="0.25">
      <c r="F56" s="12"/>
      <c r="J56" s="7"/>
    </row>
    <row r="57" spans="1:16" s="13" customFormat="1" ht="20.100000000000001" customHeight="1" x14ac:dyDescent="0.25">
      <c r="B57" s="23" t="s">
        <v>28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1:16" s="6" customFormat="1" x14ac:dyDescent="0.25">
      <c r="F58" s="12"/>
      <c r="J58" s="7"/>
    </row>
    <row r="59" spans="1:16" s="6" customFormat="1" x14ac:dyDescent="0.25">
      <c r="F59" s="12"/>
      <c r="J59" s="7"/>
    </row>
    <row r="60" spans="1:16" s="6" customFormat="1" x14ac:dyDescent="0.25">
      <c r="F60" s="12"/>
      <c r="J60" s="7"/>
    </row>
    <row r="61" spans="1:16" s="6" customFormat="1" x14ac:dyDescent="0.25">
      <c r="F61" s="12"/>
      <c r="J61" s="7"/>
    </row>
    <row r="62" spans="1:16" s="6" customFormat="1" x14ac:dyDescent="0.25">
      <c r="F62" s="12"/>
      <c r="J62" s="7"/>
    </row>
    <row r="63" spans="1:16" s="6" customFormat="1" x14ac:dyDescent="0.25">
      <c r="F63" s="12"/>
      <c r="J63" s="7"/>
    </row>
    <row r="64" spans="1:16" s="6" customFormat="1" x14ac:dyDescent="0.25">
      <c r="F64" s="12"/>
      <c r="J64" s="7"/>
    </row>
    <row r="65" spans="6:10" s="6" customFormat="1" x14ac:dyDescent="0.25">
      <c r="F65" s="12"/>
      <c r="J65" s="7"/>
    </row>
    <row r="66" spans="6:10" s="6" customFormat="1" ht="15" customHeight="1" x14ac:dyDescent="0.25">
      <c r="F66" s="12"/>
      <c r="J66" s="7"/>
    </row>
    <row r="67" spans="6:10" s="6" customFormat="1" x14ac:dyDescent="0.25">
      <c r="F67" s="12"/>
      <c r="J67" s="7"/>
    </row>
    <row r="68" spans="6:10" s="6" customFormat="1" x14ac:dyDescent="0.25">
      <c r="F68" s="12"/>
      <c r="J68" s="7"/>
    </row>
    <row r="69" spans="6:10" s="6" customFormat="1" x14ac:dyDescent="0.25">
      <c r="F69" s="12"/>
      <c r="J69" s="7"/>
    </row>
    <row r="70" spans="6:10" s="6" customFormat="1" x14ac:dyDescent="0.25">
      <c r="F70" s="12"/>
      <c r="J70" s="7"/>
    </row>
    <row r="71" spans="6:10" s="6" customFormat="1" x14ac:dyDescent="0.25">
      <c r="F71" s="12"/>
      <c r="J71" s="7"/>
    </row>
    <row r="72" spans="6:10" s="6" customFormat="1" x14ac:dyDescent="0.25">
      <c r="F72" s="12"/>
      <c r="J72" s="7"/>
    </row>
    <row r="73" spans="6:10" s="6" customFormat="1" x14ac:dyDescent="0.25">
      <c r="F73" s="12"/>
      <c r="J73" s="7"/>
    </row>
    <row r="74" spans="6:10" s="6" customFormat="1" x14ac:dyDescent="0.25">
      <c r="F74" s="12"/>
      <c r="J74" s="7"/>
    </row>
    <row r="75" spans="6:10" s="6" customFormat="1" x14ac:dyDescent="0.25">
      <c r="F75" s="12"/>
      <c r="J75" s="7"/>
    </row>
    <row r="76" spans="6:10" s="6" customFormat="1" x14ac:dyDescent="0.25">
      <c r="F76" s="12"/>
      <c r="J76" s="7"/>
    </row>
    <row r="77" spans="6:10" s="6" customFormat="1" x14ac:dyDescent="0.25">
      <c r="F77" s="12"/>
      <c r="J77" s="7"/>
    </row>
    <row r="78" spans="6:10" s="6" customFormat="1" x14ac:dyDescent="0.25">
      <c r="F78" s="12"/>
      <c r="J78" s="7"/>
    </row>
    <row r="79" spans="6:10" s="6" customFormat="1" x14ac:dyDescent="0.25">
      <c r="F79" s="12"/>
      <c r="J79" s="7"/>
    </row>
    <row r="80" spans="6:10" s="6" customFormat="1" x14ac:dyDescent="0.25">
      <c r="F80" s="12"/>
      <c r="J80" s="7"/>
    </row>
    <row r="81" spans="1:16" s="6" customFormat="1" x14ac:dyDescent="0.25">
      <c r="F81" s="12"/>
      <c r="J81" s="7"/>
    </row>
    <row r="82" spans="1:16" s="6" customFormat="1" x14ac:dyDescent="0.25">
      <c r="F82" s="12"/>
      <c r="J82" s="7"/>
    </row>
    <row r="83" spans="1:16" s="6" customFormat="1" x14ac:dyDescent="0.25">
      <c r="F83" s="12"/>
      <c r="J83" s="7"/>
    </row>
    <row r="84" spans="1:16" s="6" customFormat="1" x14ac:dyDescent="0.25">
      <c r="F84" s="12"/>
      <c r="J84" s="7"/>
    </row>
    <row r="85" spans="1:16" s="6" customFormat="1" x14ac:dyDescent="0.25">
      <c r="F85" s="12"/>
      <c r="J85" s="7"/>
    </row>
    <row r="86" spans="1:16" s="6" customFormat="1" x14ac:dyDescent="0.25">
      <c r="F86" s="12"/>
      <c r="J86" s="7"/>
    </row>
    <row r="87" spans="1:16" s="6" customFormat="1" x14ac:dyDescent="0.25">
      <c r="F87" s="12"/>
      <c r="J87" s="7"/>
    </row>
    <row r="88" spans="1:16" s="6" customFormat="1" x14ac:dyDescent="0.25">
      <c r="F88" s="12"/>
      <c r="J88" s="7"/>
    </row>
    <row r="89" spans="1:16" s="58" customFormat="1" x14ac:dyDescent="0.25">
      <c r="F89" s="12"/>
      <c r="J89" s="7"/>
      <c r="O89" s="6"/>
      <c r="P89" s="6"/>
    </row>
    <row r="90" spans="1:16" s="58" customFormat="1" x14ac:dyDescent="0.25">
      <c r="F90" s="12"/>
      <c r="J90" s="7"/>
      <c r="O90" s="6"/>
      <c r="P90" s="6"/>
    </row>
    <row r="91" spans="1:16" s="58" customFormat="1" x14ac:dyDescent="0.25">
      <c r="F91" s="12"/>
      <c r="J91" s="7"/>
      <c r="O91" s="6"/>
      <c r="P91" s="6"/>
    </row>
    <row r="92" spans="1:16" s="58" customFormat="1" x14ac:dyDescent="0.25">
      <c r="F92" s="12"/>
      <c r="J92" s="7"/>
      <c r="O92" s="6"/>
      <c r="P92" s="6"/>
    </row>
    <row r="93" spans="1:16" x14ac:dyDescent="0.25">
      <c r="A93" s="61"/>
    </row>
    <row r="94" spans="1:16" x14ac:dyDescent="0.25">
      <c r="A94" s="62"/>
      <c r="B94" s="60"/>
    </row>
    <row r="95" spans="1:16" x14ac:dyDescent="0.25">
      <c r="A95" s="63"/>
    </row>
    <row r="96" spans="1:16" x14ac:dyDescent="0.25">
      <c r="A96" s="63"/>
    </row>
  </sheetData>
  <pageMargins left="0.51181102362204722" right="0.51181102362204722" top="0.78740157480314965" bottom="0.78740157480314965" header="0.31496062992125984" footer="0.31496062992125984"/>
  <pageSetup paperSize="9" scale="40" fitToHeight="3" orientation="landscape" r:id="rId1"/>
  <rowBreaks count="1" manualBreakCount="1">
    <brk id="56" max="16383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8BFC796D-D751-4D77-B36B-00CAA1F7C9D1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K43:N55 J55 C43:I55</xm:sqref>
        </x14:conditionalFormatting>
        <x14:conditionalFormatting xmlns:xm="http://schemas.microsoft.com/office/excel/2006/main">
          <x14:cfRule type="iconSet" priority="1" id="{680BF208-1083-404F-9554-E546E69D9599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O43:P55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10">
    <tabColor theme="3" tint="0.79998168889431442"/>
    <pageSetUpPr fitToPage="1"/>
  </sheetPr>
  <dimension ref="A1:Q92"/>
  <sheetViews>
    <sheetView showGridLines="0" zoomScale="70" zoomScaleNormal="70" workbookViewId="0">
      <selection activeCell="D4" sqref="D4"/>
    </sheetView>
  </sheetViews>
  <sheetFormatPr baseColWidth="10" defaultColWidth="9.140625" defaultRowHeight="15.75" x14ac:dyDescent="0.25"/>
  <cols>
    <col min="1" max="1" width="1.42578125" style="6" customWidth="1"/>
    <col min="2" max="2" width="12.7109375" style="6" bestFit="1" customWidth="1"/>
    <col min="3" max="3" width="20.7109375" style="6" customWidth="1"/>
    <col min="4" max="4" width="16.85546875" style="6" customWidth="1"/>
    <col min="5" max="5" width="19.5703125" style="6" bestFit="1" customWidth="1"/>
    <col min="6" max="6" width="9.140625" style="12" customWidth="1"/>
    <col min="7" max="7" width="17.28515625" style="6" bestFit="1" customWidth="1"/>
    <col min="8" max="8" width="17.5703125" style="6" bestFit="1" customWidth="1"/>
    <col min="9" max="9" width="17.85546875" style="6" customWidth="1"/>
    <col min="10" max="10" width="12.85546875" style="7" bestFit="1" customWidth="1"/>
    <col min="11" max="11" width="21.42578125" style="6" bestFit="1" customWidth="1"/>
    <col min="12" max="12" width="17.28515625" style="6" bestFit="1" customWidth="1"/>
    <col min="13" max="13" width="17.5703125" style="6" bestFit="1" customWidth="1"/>
    <col min="14" max="14" width="14.85546875" style="6" customWidth="1"/>
    <col min="15" max="15" width="21.42578125" style="6" bestFit="1" customWidth="1"/>
    <col min="16" max="16" width="9.28515625" style="6" bestFit="1" customWidth="1"/>
    <col min="17" max="17" width="13.5703125" style="14" bestFit="1" customWidth="1"/>
    <col min="18" max="16384" width="9.140625" style="14"/>
  </cols>
  <sheetData>
    <row r="1" spans="2:16" s="6" customFormat="1" ht="51" customHeight="1" x14ac:dyDescent="0.25">
      <c r="B1" s="16"/>
      <c r="C1" s="16" t="s">
        <v>31</v>
      </c>
      <c r="D1" s="21"/>
      <c r="E1" s="4"/>
      <c r="F1" s="16"/>
      <c r="G1" s="16"/>
      <c r="H1" s="16"/>
      <c r="I1" s="16"/>
      <c r="J1" s="7"/>
      <c r="K1" s="1"/>
      <c r="L1" s="1"/>
      <c r="M1" s="1"/>
      <c r="N1" s="1"/>
    </row>
    <row r="2" spans="2:16" s="6" customFormat="1" x14ac:dyDescent="0.25">
      <c r="B2" s="3" t="s">
        <v>0</v>
      </c>
      <c r="C2" s="15" t="e">
        <f>#REF!</f>
        <v>#REF!</v>
      </c>
      <c r="D2" s="15"/>
      <c r="E2" s="4"/>
      <c r="F2" s="4" t="s">
        <v>1</v>
      </c>
      <c r="G2" s="15" t="s">
        <v>40</v>
      </c>
      <c r="H2" s="15"/>
      <c r="I2" s="15"/>
      <c r="J2" s="7"/>
      <c r="K2" s="2"/>
      <c r="L2" s="2"/>
      <c r="M2" s="2"/>
      <c r="N2" s="2"/>
    </row>
    <row r="3" spans="2:16" s="6" customFormat="1" x14ac:dyDescent="0.25">
      <c r="B3" s="3" t="s">
        <v>2</v>
      </c>
      <c r="C3" s="57" t="s">
        <v>39</v>
      </c>
      <c r="D3" s="15"/>
      <c r="E3" s="4"/>
      <c r="F3" s="4" t="s">
        <v>3</v>
      </c>
      <c r="G3" s="15" t="e">
        <f>#REF!</f>
        <v>#REF!</v>
      </c>
      <c r="H3" s="15"/>
      <c r="I3" s="15"/>
      <c r="J3" s="7"/>
      <c r="K3" s="2"/>
      <c r="L3" s="2"/>
      <c r="M3" s="2"/>
      <c r="N3" s="2"/>
    </row>
    <row r="4" spans="2:16" s="6" customFormat="1" x14ac:dyDescent="0.25">
      <c r="B4" s="3" t="s">
        <v>4</v>
      </c>
      <c r="C4" s="8">
        <v>158</v>
      </c>
      <c r="D4" s="15"/>
      <c r="E4" s="4"/>
      <c r="F4" s="5"/>
      <c r="G4" s="15"/>
      <c r="H4" s="15"/>
      <c r="I4" s="15"/>
      <c r="J4" s="7"/>
      <c r="K4" s="2"/>
      <c r="L4" s="2"/>
      <c r="M4" s="2"/>
      <c r="N4" s="2"/>
    </row>
    <row r="5" spans="2:16" s="6" customFormat="1" ht="6" customHeight="1" x14ac:dyDescent="0.25">
      <c r="B5" s="2"/>
      <c r="C5" s="2"/>
      <c r="D5" s="2"/>
      <c r="E5" s="2"/>
      <c r="F5" s="2"/>
      <c r="G5" s="2"/>
      <c r="H5" s="2"/>
      <c r="I5" s="2"/>
      <c r="J5" s="7"/>
      <c r="K5" s="2"/>
      <c r="L5" s="2"/>
      <c r="M5" s="2"/>
      <c r="N5" s="2"/>
    </row>
    <row r="6" spans="2:16" s="6" customFormat="1" x14ac:dyDescent="0.25">
      <c r="B6" s="17">
        <v>2017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2:16" s="6" customFormat="1" x14ac:dyDescent="0.25">
      <c r="B7" s="19" t="s">
        <v>5</v>
      </c>
      <c r="C7" s="18"/>
      <c r="D7" s="18"/>
      <c r="E7" s="18"/>
      <c r="F7" s="18"/>
      <c r="G7" s="18"/>
      <c r="H7" s="18"/>
      <c r="I7" s="18"/>
      <c r="J7" s="50" t="s">
        <v>30</v>
      </c>
      <c r="K7" s="84" t="s">
        <v>6</v>
      </c>
      <c r="L7" s="20"/>
      <c r="M7" s="20"/>
      <c r="N7" s="20"/>
      <c r="O7" s="89" t="s">
        <v>5</v>
      </c>
      <c r="P7" s="18"/>
    </row>
    <row r="8" spans="2:16" s="6" customFormat="1" x14ac:dyDescent="0.25">
      <c r="B8" s="85" t="s">
        <v>7</v>
      </c>
      <c r="C8" s="56" t="s">
        <v>8</v>
      </c>
      <c r="D8" s="56" t="s">
        <v>9</v>
      </c>
      <c r="E8" s="56" t="s">
        <v>29</v>
      </c>
      <c r="F8" s="86" t="s">
        <v>10</v>
      </c>
      <c r="G8" s="56" t="s">
        <v>11</v>
      </c>
      <c r="H8" s="87" t="s">
        <v>12</v>
      </c>
      <c r="I8" s="87" t="s">
        <v>13</v>
      </c>
      <c r="J8" s="88" t="s">
        <v>14</v>
      </c>
      <c r="K8" s="56" t="s">
        <v>8</v>
      </c>
      <c r="L8" s="56" t="s">
        <v>11</v>
      </c>
      <c r="M8" s="87" t="s">
        <v>12</v>
      </c>
      <c r="N8" s="56" t="s">
        <v>13</v>
      </c>
      <c r="O8" s="90" t="s">
        <v>37</v>
      </c>
      <c r="P8" s="56" t="s">
        <v>38</v>
      </c>
    </row>
    <row r="9" spans="2:16" s="6" customFormat="1" x14ac:dyDescent="0.25">
      <c r="B9" s="34" t="s">
        <v>15</v>
      </c>
      <c r="C9" s="69"/>
      <c r="D9" s="35"/>
      <c r="E9" s="35"/>
      <c r="F9" s="36">
        <f t="shared" ref="F9:F20" si="0">IF(D9=0,0,D9/E9)</f>
        <v>0</v>
      </c>
      <c r="G9" s="73">
        <f>IF(C9=0,0,F9*H9)</f>
        <v>0</v>
      </c>
      <c r="H9" s="73">
        <f>IF(C9=0,0,C9/D9)</f>
        <v>0</v>
      </c>
      <c r="I9" s="73">
        <f>C9/$C$4</f>
        <v>0</v>
      </c>
      <c r="J9" s="77"/>
      <c r="K9" s="37" t="str">
        <f t="shared" ref="K9:K20" si="1">IF(C9="","",C9/J9)</f>
        <v/>
      </c>
      <c r="L9" s="38">
        <f t="shared" ref="L9:L20" si="2">IF(K9="",0,K9/E9)</f>
        <v>0</v>
      </c>
      <c r="M9" s="38">
        <f t="shared" ref="M9:M20" si="3">IF(K9="",0,K9/D9)</f>
        <v>0</v>
      </c>
      <c r="N9" s="38">
        <f t="shared" ref="N9:N20" si="4">IF(K9="",0,K9/$C$4)</f>
        <v>0</v>
      </c>
      <c r="O9" s="91"/>
      <c r="P9" s="81">
        <f>IFERROR(C9/O9,0)</f>
        <v>0</v>
      </c>
    </row>
    <row r="10" spans="2:16" s="6" customFormat="1" x14ac:dyDescent="0.25">
      <c r="B10" s="25" t="s">
        <v>16</v>
      </c>
      <c r="C10" s="70"/>
      <c r="D10" s="32"/>
      <c r="E10" s="32"/>
      <c r="F10" s="36">
        <f t="shared" si="0"/>
        <v>0</v>
      </c>
      <c r="G10" s="74">
        <f t="shared" ref="G10:G20" si="5">IF(C10=0,0,F10*H10)</f>
        <v>0</v>
      </c>
      <c r="H10" s="74">
        <f t="shared" ref="H10:H20" si="6">IF(C10=0,0,C10/D10)</f>
        <v>0</v>
      </c>
      <c r="I10" s="74">
        <f>IF(C10="",0,C10/$C$4)</f>
        <v>0</v>
      </c>
      <c r="J10" s="78"/>
      <c r="K10" s="33" t="str">
        <f t="shared" si="1"/>
        <v/>
      </c>
      <c r="L10" s="27">
        <f t="shared" si="2"/>
        <v>0</v>
      </c>
      <c r="M10" s="27">
        <f t="shared" si="3"/>
        <v>0</v>
      </c>
      <c r="N10" s="27">
        <f t="shared" si="4"/>
        <v>0</v>
      </c>
      <c r="O10" s="91"/>
      <c r="P10" s="81">
        <f t="shared" ref="P10:P21" si="7">IFERROR(C10/O10,0)</f>
        <v>0</v>
      </c>
    </row>
    <row r="11" spans="2:16" s="6" customFormat="1" x14ac:dyDescent="0.25">
      <c r="B11" s="25" t="s">
        <v>17</v>
      </c>
      <c r="C11" s="70"/>
      <c r="D11" s="32"/>
      <c r="E11" s="32"/>
      <c r="F11" s="36">
        <f t="shared" si="0"/>
        <v>0</v>
      </c>
      <c r="G11" s="74">
        <f t="shared" si="5"/>
        <v>0</v>
      </c>
      <c r="H11" s="74">
        <f t="shared" si="6"/>
        <v>0</v>
      </c>
      <c r="I11" s="74">
        <f t="shared" ref="I11:I20" si="8">IF(C11="",0,C11/$C$4)</f>
        <v>0</v>
      </c>
      <c r="J11" s="78"/>
      <c r="K11" s="33" t="str">
        <f t="shared" si="1"/>
        <v/>
      </c>
      <c r="L11" s="27">
        <f t="shared" si="2"/>
        <v>0</v>
      </c>
      <c r="M11" s="27">
        <f t="shared" si="3"/>
        <v>0</v>
      </c>
      <c r="N11" s="27">
        <f t="shared" si="4"/>
        <v>0</v>
      </c>
      <c r="O11" s="91"/>
      <c r="P11" s="81">
        <f t="shared" si="7"/>
        <v>0</v>
      </c>
    </row>
    <row r="12" spans="2:16" s="6" customFormat="1" x14ac:dyDescent="0.25">
      <c r="B12" s="25" t="s">
        <v>18</v>
      </c>
      <c r="C12" s="70"/>
      <c r="D12" s="32"/>
      <c r="E12" s="32"/>
      <c r="F12" s="36">
        <f t="shared" si="0"/>
        <v>0</v>
      </c>
      <c r="G12" s="74">
        <f t="shared" si="5"/>
        <v>0</v>
      </c>
      <c r="H12" s="74">
        <f t="shared" si="6"/>
        <v>0</v>
      </c>
      <c r="I12" s="74">
        <f t="shared" si="8"/>
        <v>0</v>
      </c>
      <c r="J12" s="78"/>
      <c r="K12" s="33" t="str">
        <f t="shared" si="1"/>
        <v/>
      </c>
      <c r="L12" s="27">
        <f t="shared" si="2"/>
        <v>0</v>
      </c>
      <c r="M12" s="27">
        <f t="shared" si="3"/>
        <v>0</v>
      </c>
      <c r="N12" s="27">
        <f t="shared" si="4"/>
        <v>0</v>
      </c>
      <c r="O12" s="91"/>
      <c r="P12" s="81">
        <f t="shared" si="7"/>
        <v>0</v>
      </c>
    </row>
    <row r="13" spans="2:16" s="6" customFormat="1" x14ac:dyDescent="0.25">
      <c r="B13" s="25" t="s">
        <v>19</v>
      </c>
      <c r="C13" s="70"/>
      <c r="D13" s="32"/>
      <c r="E13" s="32"/>
      <c r="F13" s="36">
        <f t="shared" si="0"/>
        <v>0</v>
      </c>
      <c r="G13" s="74">
        <f t="shared" si="5"/>
        <v>0</v>
      </c>
      <c r="H13" s="74">
        <f t="shared" si="6"/>
        <v>0</v>
      </c>
      <c r="I13" s="74">
        <f t="shared" si="8"/>
        <v>0</v>
      </c>
      <c r="J13" s="78"/>
      <c r="K13" s="33" t="str">
        <f t="shared" si="1"/>
        <v/>
      </c>
      <c r="L13" s="27">
        <f t="shared" si="2"/>
        <v>0</v>
      </c>
      <c r="M13" s="27">
        <f t="shared" si="3"/>
        <v>0</v>
      </c>
      <c r="N13" s="27">
        <f t="shared" si="4"/>
        <v>0</v>
      </c>
      <c r="O13" s="91"/>
      <c r="P13" s="81">
        <f t="shared" si="7"/>
        <v>0</v>
      </c>
    </row>
    <row r="14" spans="2:16" s="6" customFormat="1" x14ac:dyDescent="0.25">
      <c r="B14" s="25" t="s">
        <v>20</v>
      </c>
      <c r="C14" s="70"/>
      <c r="D14" s="32"/>
      <c r="E14" s="32"/>
      <c r="F14" s="36">
        <f t="shared" si="0"/>
        <v>0</v>
      </c>
      <c r="G14" s="74">
        <f t="shared" si="5"/>
        <v>0</v>
      </c>
      <c r="H14" s="74">
        <f t="shared" si="6"/>
        <v>0</v>
      </c>
      <c r="I14" s="74">
        <f t="shared" si="8"/>
        <v>0</v>
      </c>
      <c r="J14" s="78"/>
      <c r="K14" s="33" t="str">
        <f t="shared" si="1"/>
        <v/>
      </c>
      <c r="L14" s="27">
        <f t="shared" si="2"/>
        <v>0</v>
      </c>
      <c r="M14" s="27">
        <f t="shared" si="3"/>
        <v>0</v>
      </c>
      <c r="N14" s="27">
        <f t="shared" si="4"/>
        <v>0</v>
      </c>
      <c r="O14" s="91"/>
      <c r="P14" s="81">
        <f t="shared" si="7"/>
        <v>0</v>
      </c>
    </row>
    <row r="15" spans="2:16" s="6" customFormat="1" x14ac:dyDescent="0.25">
      <c r="B15" s="25" t="s">
        <v>21</v>
      </c>
      <c r="C15" s="70"/>
      <c r="D15" s="32"/>
      <c r="E15" s="32"/>
      <c r="F15" s="36">
        <f t="shared" si="0"/>
        <v>0</v>
      </c>
      <c r="G15" s="74">
        <f t="shared" si="5"/>
        <v>0</v>
      </c>
      <c r="H15" s="74">
        <f t="shared" si="6"/>
        <v>0</v>
      </c>
      <c r="I15" s="74">
        <f t="shared" si="8"/>
        <v>0</v>
      </c>
      <c r="J15" s="78"/>
      <c r="K15" s="33" t="str">
        <f t="shared" si="1"/>
        <v/>
      </c>
      <c r="L15" s="27">
        <f t="shared" si="2"/>
        <v>0</v>
      </c>
      <c r="M15" s="27">
        <f t="shared" si="3"/>
        <v>0</v>
      </c>
      <c r="N15" s="27">
        <f t="shared" si="4"/>
        <v>0</v>
      </c>
      <c r="O15" s="91"/>
      <c r="P15" s="81">
        <f t="shared" si="7"/>
        <v>0</v>
      </c>
    </row>
    <row r="16" spans="2:16" s="6" customFormat="1" x14ac:dyDescent="0.25">
      <c r="B16" s="25" t="s">
        <v>22</v>
      </c>
      <c r="C16" s="70"/>
      <c r="D16" s="32"/>
      <c r="E16" s="32"/>
      <c r="F16" s="36">
        <f t="shared" si="0"/>
        <v>0</v>
      </c>
      <c r="G16" s="74">
        <f t="shared" si="5"/>
        <v>0</v>
      </c>
      <c r="H16" s="74">
        <f t="shared" si="6"/>
        <v>0</v>
      </c>
      <c r="I16" s="74">
        <f t="shared" si="8"/>
        <v>0</v>
      </c>
      <c r="J16" s="78"/>
      <c r="K16" s="33" t="str">
        <f t="shared" si="1"/>
        <v/>
      </c>
      <c r="L16" s="27">
        <f t="shared" si="2"/>
        <v>0</v>
      </c>
      <c r="M16" s="27">
        <f t="shared" si="3"/>
        <v>0</v>
      </c>
      <c r="N16" s="27">
        <f t="shared" si="4"/>
        <v>0</v>
      </c>
      <c r="O16" s="91"/>
      <c r="P16" s="81">
        <f t="shared" si="7"/>
        <v>0</v>
      </c>
    </row>
    <row r="17" spans="2:17" s="6" customFormat="1" x14ac:dyDescent="0.25">
      <c r="B17" s="25" t="s">
        <v>23</v>
      </c>
      <c r="C17" s="70"/>
      <c r="D17" s="32"/>
      <c r="E17" s="32"/>
      <c r="F17" s="36">
        <f t="shared" si="0"/>
        <v>0</v>
      </c>
      <c r="G17" s="74">
        <f t="shared" si="5"/>
        <v>0</v>
      </c>
      <c r="H17" s="74">
        <f t="shared" si="6"/>
        <v>0</v>
      </c>
      <c r="I17" s="74">
        <f t="shared" si="8"/>
        <v>0</v>
      </c>
      <c r="J17" s="78"/>
      <c r="K17" s="33" t="str">
        <f t="shared" si="1"/>
        <v/>
      </c>
      <c r="L17" s="27">
        <f t="shared" si="2"/>
        <v>0</v>
      </c>
      <c r="M17" s="27">
        <f t="shared" si="3"/>
        <v>0</v>
      </c>
      <c r="N17" s="27">
        <f t="shared" si="4"/>
        <v>0</v>
      </c>
      <c r="O17" s="91"/>
      <c r="P17" s="81">
        <f t="shared" si="7"/>
        <v>0</v>
      </c>
    </row>
    <row r="18" spans="2:17" s="6" customFormat="1" x14ac:dyDescent="0.25">
      <c r="B18" s="25" t="s">
        <v>24</v>
      </c>
      <c r="C18" s="70"/>
      <c r="D18" s="32"/>
      <c r="E18" s="32"/>
      <c r="F18" s="36">
        <f t="shared" si="0"/>
        <v>0</v>
      </c>
      <c r="G18" s="74">
        <f t="shared" si="5"/>
        <v>0</v>
      </c>
      <c r="H18" s="74">
        <f t="shared" si="6"/>
        <v>0</v>
      </c>
      <c r="I18" s="74">
        <f t="shared" si="8"/>
        <v>0</v>
      </c>
      <c r="J18" s="78"/>
      <c r="K18" s="33" t="str">
        <f t="shared" si="1"/>
        <v/>
      </c>
      <c r="L18" s="27">
        <f t="shared" si="2"/>
        <v>0</v>
      </c>
      <c r="M18" s="27">
        <f t="shared" si="3"/>
        <v>0</v>
      </c>
      <c r="N18" s="27">
        <f t="shared" si="4"/>
        <v>0</v>
      </c>
      <c r="O18" s="91"/>
      <c r="P18" s="81">
        <f t="shared" si="7"/>
        <v>0</v>
      </c>
    </row>
    <row r="19" spans="2:17" s="6" customFormat="1" x14ac:dyDescent="0.25">
      <c r="B19" s="25" t="s">
        <v>25</v>
      </c>
      <c r="C19" s="70"/>
      <c r="D19" s="32"/>
      <c r="E19" s="32"/>
      <c r="F19" s="36">
        <f t="shared" si="0"/>
        <v>0</v>
      </c>
      <c r="G19" s="74">
        <f t="shared" si="5"/>
        <v>0</v>
      </c>
      <c r="H19" s="74">
        <f t="shared" si="6"/>
        <v>0</v>
      </c>
      <c r="I19" s="74">
        <f t="shared" si="8"/>
        <v>0</v>
      </c>
      <c r="J19" s="78"/>
      <c r="K19" s="33" t="str">
        <f t="shared" si="1"/>
        <v/>
      </c>
      <c r="L19" s="27">
        <f t="shared" si="2"/>
        <v>0</v>
      </c>
      <c r="M19" s="27">
        <f t="shared" si="3"/>
        <v>0</v>
      </c>
      <c r="N19" s="27">
        <f t="shared" si="4"/>
        <v>0</v>
      </c>
      <c r="O19" s="91"/>
      <c r="P19" s="81">
        <f t="shared" si="7"/>
        <v>0</v>
      </c>
    </row>
    <row r="20" spans="2:17" s="6" customFormat="1" x14ac:dyDescent="0.25">
      <c r="B20" s="39" t="s">
        <v>26</v>
      </c>
      <c r="C20" s="71"/>
      <c r="D20" s="40"/>
      <c r="E20" s="40"/>
      <c r="F20" s="22">
        <f t="shared" si="0"/>
        <v>0</v>
      </c>
      <c r="G20" s="75">
        <f t="shared" si="5"/>
        <v>0</v>
      </c>
      <c r="H20" s="75">
        <f t="shared" si="6"/>
        <v>0</v>
      </c>
      <c r="I20" s="75">
        <f t="shared" si="8"/>
        <v>0</v>
      </c>
      <c r="J20" s="79"/>
      <c r="K20" s="42" t="str">
        <f t="shared" si="1"/>
        <v/>
      </c>
      <c r="L20" s="43">
        <f t="shared" si="2"/>
        <v>0</v>
      </c>
      <c r="M20" s="43">
        <f t="shared" si="3"/>
        <v>0</v>
      </c>
      <c r="N20" s="43">
        <f t="shared" si="4"/>
        <v>0</v>
      </c>
      <c r="O20" s="92"/>
      <c r="P20" s="82">
        <f t="shared" si="7"/>
        <v>0</v>
      </c>
    </row>
    <row r="21" spans="2:17" s="6" customFormat="1" x14ac:dyDescent="0.25">
      <c r="B21" s="9" t="s">
        <v>27</v>
      </c>
      <c r="C21" s="72">
        <f>SUM(C9:C20)</f>
        <v>0</v>
      </c>
      <c r="D21" s="28">
        <f>SUM(D9:D20)</f>
        <v>0</v>
      </c>
      <c r="E21" s="28">
        <f>SUM(E9:E20)</f>
        <v>0</v>
      </c>
      <c r="F21" s="10">
        <f>IFERROR(D21/E21,0)</f>
        <v>0</v>
      </c>
      <c r="G21" s="76">
        <f>IFERROR(IF(C21="",0,F21*H21),0)</f>
        <v>0</v>
      </c>
      <c r="H21" s="76">
        <f>IFERROR(C21/D21,0)</f>
        <v>0</v>
      </c>
      <c r="I21" s="76">
        <f>SUM(I9:I20)</f>
        <v>0</v>
      </c>
      <c r="J21" s="80">
        <f t="shared" ref="J21" si="9">IFERROR(C21/K21,0)</f>
        <v>0</v>
      </c>
      <c r="K21" s="11">
        <f>SUM(K9:K20)</f>
        <v>0</v>
      </c>
      <c r="L21" s="11">
        <f>IFERROR(IF(K21="",0,K21/E21),)</f>
        <v>0</v>
      </c>
      <c r="M21" s="11">
        <f>IFERROR(IF(K21="",0,K21/D21),)</f>
        <v>0</v>
      </c>
      <c r="N21" s="11">
        <f>SUM(N9:N20)</f>
        <v>0</v>
      </c>
      <c r="O21" s="93">
        <f>SUM(O9:O20)</f>
        <v>0</v>
      </c>
      <c r="P21" s="83">
        <f t="shared" si="7"/>
        <v>0</v>
      </c>
    </row>
    <row r="22" spans="2:17" s="6" customFormat="1" x14ac:dyDescent="0.25">
      <c r="D22" s="29"/>
      <c r="E22" s="29"/>
      <c r="P22" s="29"/>
    </row>
    <row r="23" spans="2:17" s="6" customFormat="1" x14ac:dyDescent="0.25">
      <c r="B23" s="17">
        <v>2018</v>
      </c>
      <c r="C23" s="17"/>
      <c r="D23" s="30"/>
      <c r="E23" s="30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30"/>
      <c r="Q23" s="55"/>
    </row>
    <row r="24" spans="2:17" s="6" customFormat="1" x14ac:dyDescent="0.25">
      <c r="B24" s="19" t="s">
        <v>5</v>
      </c>
      <c r="C24" s="18"/>
      <c r="D24" s="31"/>
      <c r="E24" s="31"/>
      <c r="F24" s="18"/>
      <c r="G24" s="18"/>
      <c r="H24" s="18"/>
      <c r="I24" s="18"/>
      <c r="J24" s="50" t="s">
        <v>30</v>
      </c>
      <c r="K24" s="84" t="s">
        <v>6</v>
      </c>
      <c r="L24" s="20"/>
      <c r="M24" s="20"/>
      <c r="N24" s="20"/>
      <c r="O24" s="89" t="s">
        <v>5</v>
      </c>
      <c r="P24" s="31"/>
    </row>
    <row r="25" spans="2:17" s="6" customFormat="1" x14ac:dyDescent="0.25">
      <c r="B25" s="85" t="s">
        <v>7</v>
      </c>
      <c r="C25" s="56" t="s">
        <v>8</v>
      </c>
      <c r="D25" s="56" t="s">
        <v>9</v>
      </c>
      <c r="E25" s="56" t="s">
        <v>29</v>
      </c>
      <c r="F25" s="86" t="s">
        <v>10</v>
      </c>
      <c r="G25" s="56" t="s">
        <v>11</v>
      </c>
      <c r="H25" s="87" t="s">
        <v>12</v>
      </c>
      <c r="I25" s="87" t="s">
        <v>13</v>
      </c>
      <c r="J25" s="88" t="s">
        <v>14</v>
      </c>
      <c r="K25" s="56" t="s">
        <v>8</v>
      </c>
      <c r="L25" s="56" t="s">
        <v>11</v>
      </c>
      <c r="M25" s="87" t="s">
        <v>12</v>
      </c>
      <c r="N25" s="56" t="s">
        <v>13</v>
      </c>
      <c r="O25" s="90" t="s">
        <v>37</v>
      </c>
      <c r="P25" s="56" t="s">
        <v>38</v>
      </c>
    </row>
    <row r="26" spans="2:17" s="6" customFormat="1" x14ac:dyDescent="0.25">
      <c r="B26" s="34" t="s">
        <v>15</v>
      </c>
      <c r="C26" s="69"/>
      <c r="D26" s="35"/>
      <c r="E26" s="35"/>
      <c r="F26" s="36">
        <f>IF(D26=0,0,D26/E26)</f>
        <v>0</v>
      </c>
      <c r="G26" s="73">
        <f>IF(C26=0,0,F26*H26)</f>
        <v>0</v>
      </c>
      <c r="H26" s="73">
        <f>IF(C26=0,0,C26/D26)</f>
        <v>0</v>
      </c>
      <c r="I26" s="73">
        <f>C26/$C$4</f>
        <v>0</v>
      </c>
      <c r="J26" s="77"/>
      <c r="K26" s="37">
        <f>IF(C26="",0,C26/J26)</f>
        <v>0</v>
      </c>
      <c r="L26" s="38">
        <f>IF(K26=0,0,K26/E26)</f>
        <v>0</v>
      </c>
      <c r="M26" s="38">
        <f>IF(K26=0,0,K26/D26)</f>
        <v>0</v>
      </c>
      <c r="N26" s="38">
        <f t="shared" ref="N26" si="10">IF(K26="",0,K26/$C$4)</f>
        <v>0</v>
      </c>
      <c r="O26" s="94"/>
      <c r="P26" s="81">
        <f>IFERROR(C26/O26,0)</f>
        <v>0</v>
      </c>
    </row>
    <row r="27" spans="2:17" s="6" customFormat="1" x14ac:dyDescent="0.25">
      <c r="B27" s="25" t="s">
        <v>16</v>
      </c>
      <c r="C27" s="70"/>
      <c r="D27" s="32"/>
      <c r="E27" s="32"/>
      <c r="F27" s="26">
        <f t="shared" ref="F27:F37" si="11">IF(D27=0,0,D27/E27)</f>
        <v>0</v>
      </c>
      <c r="G27" s="74">
        <f t="shared" ref="G27:G37" si="12">IF(C27=0,0,F27*H27)</f>
        <v>0</v>
      </c>
      <c r="H27" s="74">
        <f t="shared" ref="H27:H37" si="13">IF(C27=0,0,C27/D27)</f>
        <v>0</v>
      </c>
      <c r="I27" s="74">
        <f>IF(C27="",0,C27/$C$4)</f>
        <v>0</v>
      </c>
      <c r="J27" s="78"/>
      <c r="K27" s="33">
        <f t="shared" ref="K27:K37" si="14">IF(C27="",0,C27/J27)</f>
        <v>0</v>
      </c>
      <c r="L27" s="27">
        <f t="shared" ref="L27:L37" si="15">IF(K27=0,0,K27/E27)</f>
        <v>0</v>
      </c>
      <c r="M27" s="27">
        <f t="shared" ref="M27:M37" si="16">IF(K27=0,0,K27/D27)</f>
        <v>0</v>
      </c>
      <c r="N27" s="27">
        <f t="shared" ref="N27:N37" si="17">IF(K27="",0,K27/$C$4)</f>
        <v>0</v>
      </c>
      <c r="O27" s="91"/>
      <c r="P27" s="81">
        <f t="shared" ref="P27:P38" si="18">IFERROR(C27/O27,0)</f>
        <v>0</v>
      </c>
    </row>
    <row r="28" spans="2:17" s="6" customFormat="1" x14ac:dyDescent="0.25">
      <c r="B28" s="25" t="s">
        <v>17</v>
      </c>
      <c r="C28" s="70"/>
      <c r="D28" s="32"/>
      <c r="E28" s="32"/>
      <c r="F28" s="26">
        <f t="shared" si="11"/>
        <v>0</v>
      </c>
      <c r="G28" s="74">
        <f t="shared" si="12"/>
        <v>0</v>
      </c>
      <c r="H28" s="74">
        <f t="shared" si="13"/>
        <v>0</v>
      </c>
      <c r="I28" s="74">
        <f t="shared" ref="I28:I37" si="19">IF(C28="",0,C28/$C$4)</f>
        <v>0</v>
      </c>
      <c r="J28" s="78"/>
      <c r="K28" s="33">
        <f t="shared" si="14"/>
        <v>0</v>
      </c>
      <c r="L28" s="27">
        <f t="shared" si="15"/>
        <v>0</v>
      </c>
      <c r="M28" s="27">
        <f t="shared" si="16"/>
        <v>0</v>
      </c>
      <c r="N28" s="27">
        <f t="shared" si="17"/>
        <v>0</v>
      </c>
      <c r="O28" s="91"/>
      <c r="P28" s="81">
        <f t="shared" si="18"/>
        <v>0</v>
      </c>
    </row>
    <row r="29" spans="2:17" s="6" customFormat="1" x14ac:dyDescent="0.25">
      <c r="B29" s="25" t="s">
        <v>18</v>
      </c>
      <c r="C29" s="70"/>
      <c r="D29" s="32"/>
      <c r="E29" s="32"/>
      <c r="F29" s="26">
        <f t="shared" si="11"/>
        <v>0</v>
      </c>
      <c r="G29" s="74">
        <f t="shared" si="12"/>
        <v>0</v>
      </c>
      <c r="H29" s="74">
        <f t="shared" si="13"/>
        <v>0</v>
      </c>
      <c r="I29" s="74">
        <f t="shared" si="19"/>
        <v>0</v>
      </c>
      <c r="J29" s="78"/>
      <c r="K29" s="33">
        <f t="shared" si="14"/>
        <v>0</v>
      </c>
      <c r="L29" s="27">
        <f t="shared" si="15"/>
        <v>0</v>
      </c>
      <c r="M29" s="27">
        <f t="shared" si="16"/>
        <v>0</v>
      </c>
      <c r="N29" s="27">
        <f t="shared" si="17"/>
        <v>0</v>
      </c>
      <c r="O29" s="91"/>
      <c r="P29" s="81">
        <f t="shared" si="18"/>
        <v>0</v>
      </c>
    </row>
    <row r="30" spans="2:17" s="6" customFormat="1" x14ac:dyDescent="0.25">
      <c r="B30" s="25" t="s">
        <v>19</v>
      </c>
      <c r="C30" s="70"/>
      <c r="D30" s="32"/>
      <c r="E30" s="32"/>
      <c r="F30" s="26">
        <f t="shared" si="11"/>
        <v>0</v>
      </c>
      <c r="G30" s="74">
        <f t="shared" si="12"/>
        <v>0</v>
      </c>
      <c r="H30" s="74">
        <f t="shared" si="13"/>
        <v>0</v>
      </c>
      <c r="I30" s="74">
        <f t="shared" si="19"/>
        <v>0</v>
      </c>
      <c r="J30" s="78"/>
      <c r="K30" s="33">
        <f t="shared" si="14"/>
        <v>0</v>
      </c>
      <c r="L30" s="27">
        <f t="shared" si="15"/>
        <v>0</v>
      </c>
      <c r="M30" s="27">
        <f t="shared" si="16"/>
        <v>0</v>
      </c>
      <c r="N30" s="27">
        <f t="shared" si="17"/>
        <v>0</v>
      </c>
      <c r="O30" s="91"/>
      <c r="P30" s="81">
        <f t="shared" si="18"/>
        <v>0</v>
      </c>
    </row>
    <row r="31" spans="2:17" s="6" customFormat="1" x14ac:dyDescent="0.25">
      <c r="B31" s="25" t="s">
        <v>20</v>
      </c>
      <c r="C31" s="70"/>
      <c r="D31" s="32"/>
      <c r="E31" s="32"/>
      <c r="F31" s="26">
        <f t="shared" si="11"/>
        <v>0</v>
      </c>
      <c r="G31" s="74">
        <f t="shared" si="12"/>
        <v>0</v>
      </c>
      <c r="H31" s="74">
        <f t="shared" si="13"/>
        <v>0</v>
      </c>
      <c r="I31" s="74">
        <f t="shared" si="19"/>
        <v>0</v>
      </c>
      <c r="J31" s="78"/>
      <c r="K31" s="33">
        <f t="shared" si="14"/>
        <v>0</v>
      </c>
      <c r="L31" s="27">
        <f t="shared" si="15"/>
        <v>0</v>
      </c>
      <c r="M31" s="27">
        <f t="shared" si="16"/>
        <v>0</v>
      </c>
      <c r="N31" s="27">
        <f t="shared" si="17"/>
        <v>0</v>
      </c>
      <c r="O31" s="91"/>
      <c r="P31" s="81">
        <f t="shared" si="18"/>
        <v>0</v>
      </c>
    </row>
    <row r="32" spans="2:17" s="6" customFormat="1" x14ac:dyDescent="0.25">
      <c r="B32" s="25" t="s">
        <v>21</v>
      </c>
      <c r="C32" s="70"/>
      <c r="D32" s="32"/>
      <c r="E32" s="32"/>
      <c r="F32" s="26">
        <f t="shared" si="11"/>
        <v>0</v>
      </c>
      <c r="G32" s="74">
        <f t="shared" si="12"/>
        <v>0</v>
      </c>
      <c r="H32" s="74">
        <f t="shared" si="13"/>
        <v>0</v>
      </c>
      <c r="I32" s="74">
        <f t="shared" si="19"/>
        <v>0</v>
      </c>
      <c r="J32" s="78"/>
      <c r="K32" s="33">
        <f t="shared" si="14"/>
        <v>0</v>
      </c>
      <c r="L32" s="27">
        <f t="shared" si="15"/>
        <v>0</v>
      </c>
      <c r="M32" s="27">
        <f t="shared" si="16"/>
        <v>0</v>
      </c>
      <c r="N32" s="27">
        <f t="shared" si="17"/>
        <v>0</v>
      </c>
      <c r="O32" s="91"/>
      <c r="P32" s="81">
        <f t="shared" si="18"/>
        <v>0</v>
      </c>
    </row>
    <row r="33" spans="2:16" s="6" customFormat="1" x14ac:dyDescent="0.25">
      <c r="B33" s="25" t="s">
        <v>22</v>
      </c>
      <c r="C33" s="70"/>
      <c r="D33" s="32"/>
      <c r="E33" s="32"/>
      <c r="F33" s="26">
        <f t="shared" si="11"/>
        <v>0</v>
      </c>
      <c r="G33" s="74">
        <f t="shared" si="12"/>
        <v>0</v>
      </c>
      <c r="H33" s="74">
        <f t="shared" si="13"/>
        <v>0</v>
      </c>
      <c r="I33" s="74">
        <f t="shared" si="19"/>
        <v>0</v>
      </c>
      <c r="J33" s="78"/>
      <c r="K33" s="33">
        <f t="shared" si="14"/>
        <v>0</v>
      </c>
      <c r="L33" s="27">
        <f t="shared" si="15"/>
        <v>0</v>
      </c>
      <c r="M33" s="27">
        <f t="shared" si="16"/>
        <v>0</v>
      </c>
      <c r="N33" s="27">
        <f t="shared" si="17"/>
        <v>0</v>
      </c>
      <c r="O33" s="91"/>
      <c r="P33" s="81">
        <f t="shared" si="18"/>
        <v>0</v>
      </c>
    </row>
    <row r="34" spans="2:16" s="6" customFormat="1" x14ac:dyDescent="0.25">
      <c r="B34" s="25" t="s">
        <v>23</v>
      </c>
      <c r="C34" s="70"/>
      <c r="D34" s="32"/>
      <c r="E34" s="32"/>
      <c r="F34" s="26">
        <f t="shared" si="11"/>
        <v>0</v>
      </c>
      <c r="G34" s="74">
        <f t="shared" si="12"/>
        <v>0</v>
      </c>
      <c r="H34" s="74">
        <f t="shared" si="13"/>
        <v>0</v>
      </c>
      <c r="I34" s="74">
        <f t="shared" si="19"/>
        <v>0</v>
      </c>
      <c r="J34" s="78"/>
      <c r="K34" s="33">
        <f t="shared" si="14"/>
        <v>0</v>
      </c>
      <c r="L34" s="27">
        <f t="shared" si="15"/>
        <v>0</v>
      </c>
      <c r="M34" s="27">
        <f t="shared" si="16"/>
        <v>0</v>
      </c>
      <c r="N34" s="27">
        <f t="shared" si="17"/>
        <v>0</v>
      </c>
      <c r="O34" s="91"/>
      <c r="P34" s="81">
        <f t="shared" si="18"/>
        <v>0</v>
      </c>
    </row>
    <row r="35" spans="2:16" s="6" customFormat="1" x14ac:dyDescent="0.25">
      <c r="B35" s="25" t="s">
        <v>24</v>
      </c>
      <c r="C35" s="70"/>
      <c r="D35" s="32"/>
      <c r="E35" s="32"/>
      <c r="F35" s="26">
        <f t="shared" si="11"/>
        <v>0</v>
      </c>
      <c r="G35" s="74">
        <f t="shared" si="12"/>
        <v>0</v>
      </c>
      <c r="H35" s="74">
        <f t="shared" si="13"/>
        <v>0</v>
      </c>
      <c r="I35" s="74">
        <f t="shared" si="19"/>
        <v>0</v>
      </c>
      <c r="J35" s="78"/>
      <c r="K35" s="33">
        <f t="shared" si="14"/>
        <v>0</v>
      </c>
      <c r="L35" s="27">
        <f t="shared" si="15"/>
        <v>0</v>
      </c>
      <c r="M35" s="27">
        <f t="shared" si="16"/>
        <v>0</v>
      </c>
      <c r="N35" s="27">
        <f t="shared" si="17"/>
        <v>0</v>
      </c>
      <c r="O35" s="91"/>
      <c r="P35" s="81">
        <f t="shared" si="18"/>
        <v>0</v>
      </c>
    </row>
    <row r="36" spans="2:16" s="6" customFormat="1" x14ac:dyDescent="0.25">
      <c r="B36" s="25" t="s">
        <v>25</v>
      </c>
      <c r="C36" s="70"/>
      <c r="D36" s="32"/>
      <c r="E36" s="32"/>
      <c r="F36" s="26">
        <f t="shared" si="11"/>
        <v>0</v>
      </c>
      <c r="G36" s="74">
        <f t="shared" si="12"/>
        <v>0</v>
      </c>
      <c r="H36" s="74">
        <f t="shared" si="13"/>
        <v>0</v>
      </c>
      <c r="I36" s="74">
        <f t="shared" si="19"/>
        <v>0</v>
      </c>
      <c r="J36" s="78"/>
      <c r="K36" s="33">
        <f t="shared" si="14"/>
        <v>0</v>
      </c>
      <c r="L36" s="27">
        <f t="shared" si="15"/>
        <v>0</v>
      </c>
      <c r="M36" s="27">
        <f t="shared" si="16"/>
        <v>0</v>
      </c>
      <c r="N36" s="27">
        <f t="shared" si="17"/>
        <v>0</v>
      </c>
      <c r="O36" s="91"/>
      <c r="P36" s="81">
        <f t="shared" si="18"/>
        <v>0</v>
      </c>
    </row>
    <row r="37" spans="2:16" s="6" customFormat="1" x14ac:dyDescent="0.25">
      <c r="B37" s="39" t="s">
        <v>26</v>
      </c>
      <c r="C37" s="71"/>
      <c r="D37" s="40"/>
      <c r="E37" s="40"/>
      <c r="F37" s="41">
        <f t="shared" si="11"/>
        <v>0</v>
      </c>
      <c r="G37" s="75">
        <f t="shared" si="12"/>
        <v>0</v>
      </c>
      <c r="H37" s="75">
        <f t="shared" si="13"/>
        <v>0</v>
      </c>
      <c r="I37" s="75">
        <f t="shared" si="19"/>
        <v>0</v>
      </c>
      <c r="J37" s="79"/>
      <c r="K37" s="42">
        <f t="shared" si="14"/>
        <v>0</v>
      </c>
      <c r="L37" s="43">
        <f t="shared" si="15"/>
        <v>0</v>
      </c>
      <c r="M37" s="43">
        <f t="shared" si="16"/>
        <v>0</v>
      </c>
      <c r="N37" s="43">
        <f t="shared" si="17"/>
        <v>0</v>
      </c>
      <c r="O37" s="92"/>
      <c r="P37" s="82">
        <f t="shared" si="18"/>
        <v>0</v>
      </c>
    </row>
    <row r="38" spans="2:16" s="6" customFormat="1" x14ac:dyDescent="0.25">
      <c r="B38" s="9" t="s">
        <v>27</v>
      </c>
      <c r="C38" s="72">
        <f>SUM(C26:C37)</f>
        <v>0</v>
      </c>
      <c r="D38" s="28">
        <f>SUM(D26:D37)</f>
        <v>0</v>
      </c>
      <c r="E38" s="28">
        <f>SUM(E26:E37)</f>
        <v>0</v>
      </c>
      <c r="F38" s="10">
        <f>IFERROR(D38/E38,0)</f>
        <v>0</v>
      </c>
      <c r="G38" s="76">
        <f>IFERROR(IF(C38="",0,F38*H38),0)</f>
        <v>0</v>
      </c>
      <c r="H38" s="76">
        <f>IFERROR(C38/D38,0)</f>
        <v>0</v>
      </c>
      <c r="I38" s="76">
        <f>SUM(I26:I37)</f>
        <v>0</v>
      </c>
      <c r="J38" s="80">
        <f t="shared" ref="J38" si="20">IFERROR(C38/K38,0)</f>
        <v>0</v>
      </c>
      <c r="K38" s="11">
        <f>SUM(K26:K37)</f>
        <v>0</v>
      </c>
      <c r="L38" s="11">
        <f>IFERROR(IF(K38="",0,K38/E38),)</f>
        <v>0</v>
      </c>
      <c r="M38" s="11">
        <f>IFERROR(IF(K38="",0,K38/D38),)</f>
        <v>0</v>
      </c>
      <c r="N38" s="11">
        <f>SUM(N26:N37)</f>
        <v>0</v>
      </c>
      <c r="O38" s="93">
        <f>SUM(O26:O37)</f>
        <v>0</v>
      </c>
      <c r="P38" s="83">
        <f t="shared" si="18"/>
        <v>0</v>
      </c>
    </row>
    <row r="39" spans="2:16" s="6" customFormat="1" x14ac:dyDescent="0.25"/>
    <row r="40" spans="2:16" s="6" customFormat="1" x14ac:dyDescent="0.25">
      <c r="B40" s="23" t="str">
        <f>B23&amp;" x "&amp;B6</f>
        <v>2018 x 2017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</row>
    <row r="41" spans="2:16" s="6" customFormat="1" x14ac:dyDescent="0.25">
      <c r="B41" s="19" t="s">
        <v>5</v>
      </c>
      <c r="C41" s="18"/>
      <c r="D41" s="18"/>
      <c r="E41" s="18"/>
      <c r="F41" s="18"/>
      <c r="G41" s="18"/>
      <c r="H41" s="18"/>
      <c r="I41" s="18"/>
      <c r="J41" s="50" t="s">
        <v>30</v>
      </c>
      <c r="K41" s="84" t="s">
        <v>6</v>
      </c>
      <c r="L41" s="20"/>
      <c r="M41" s="20"/>
      <c r="N41" s="20"/>
      <c r="O41" s="89" t="s">
        <v>5</v>
      </c>
      <c r="P41" s="18"/>
    </row>
    <row r="42" spans="2:16" s="6" customFormat="1" x14ac:dyDescent="0.25">
      <c r="B42" s="85" t="s">
        <v>7</v>
      </c>
      <c r="C42" s="56" t="s">
        <v>8</v>
      </c>
      <c r="D42" s="56" t="s">
        <v>9</v>
      </c>
      <c r="E42" s="56" t="s">
        <v>29</v>
      </c>
      <c r="F42" s="86" t="s">
        <v>10</v>
      </c>
      <c r="G42" s="56" t="s">
        <v>11</v>
      </c>
      <c r="H42" s="87" t="s">
        <v>12</v>
      </c>
      <c r="I42" s="87" t="s">
        <v>13</v>
      </c>
      <c r="J42" s="88" t="s">
        <v>14</v>
      </c>
      <c r="K42" s="56" t="s">
        <v>8</v>
      </c>
      <c r="L42" s="56" t="s">
        <v>11</v>
      </c>
      <c r="M42" s="87" t="s">
        <v>12</v>
      </c>
      <c r="N42" s="56" t="s">
        <v>13</v>
      </c>
      <c r="O42" s="90" t="s">
        <v>37</v>
      </c>
      <c r="P42" s="56" t="s">
        <v>38</v>
      </c>
    </row>
    <row r="43" spans="2:16" s="6" customFormat="1" x14ac:dyDescent="0.25">
      <c r="B43" s="34" t="s">
        <v>15</v>
      </c>
      <c r="C43" s="47" t="str">
        <f>IFERROR(IF(C26=0,"-",C26/C9-1),"-")</f>
        <v>-</v>
      </c>
      <c r="D43" s="47" t="str">
        <f t="shared" ref="D43:N43" si="21">IFERROR(IF(D26=0,"-",D26/D9-1),"-")</f>
        <v>-</v>
      </c>
      <c r="E43" s="47" t="str">
        <f t="shared" si="21"/>
        <v>-</v>
      </c>
      <c r="F43" s="44" t="str">
        <f t="shared" si="21"/>
        <v>-</v>
      </c>
      <c r="G43" s="44" t="str">
        <f t="shared" si="21"/>
        <v>-</v>
      </c>
      <c r="H43" s="44" t="str">
        <f t="shared" si="21"/>
        <v>-</v>
      </c>
      <c r="I43" s="44" t="str">
        <f t="shared" si="21"/>
        <v>-</v>
      </c>
      <c r="J43" s="64" t="str">
        <f t="shared" si="21"/>
        <v>-</v>
      </c>
      <c r="K43" s="44" t="str">
        <f t="shared" si="21"/>
        <v>-</v>
      </c>
      <c r="L43" s="44" t="str">
        <f t="shared" si="21"/>
        <v>-</v>
      </c>
      <c r="M43" s="44" t="str">
        <f t="shared" si="21"/>
        <v>-</v>
      </c>
      <c r="N43" s="44" t="str">
        <f t="shared" si="21"/>
        <v>-</v>
      </c>
      <c r="O43" s="95" t="str">
        <f>IFERROR(IF(O26=0,"-",O26/O9-1),"-")</f>
        <v>-</v>
      </c>
      <c r="P43" s="47" t="str">
        <f t="shared" ref="P43" si="22">IFERROR(IF(P26=0,"-",P26/P9-1),"-")</f>
        <v>-</v>
      </c>
    </row>
    <row r="44" spans="2:16" s="6" customFormat="1" ht="15.75" customHeight="1" x14ac:dyDescent="0.25">
      <c r="B44" s="25" t="s">
        <v>16</v>
      </c>
      <c r="C44" s="48" t="str">
        <f t="shared" ref="C44:P55" si="23">IFERROR(IF(C27=0,"-",C27/C10-1),"-")</f>
        <v>-</v>
      </c>
      <c r="D44" s="48" t="str">
        <f t="shared" si="23"/>
        <v>-</v>
      </c>
      <c r="E44" s="48" t="str">
        <f t="shared" si="23"/>
        <v>-</v>
      </c>
      <c r="F44" s="45" t="str">
        <f t="shared" si="23"/>
        <v>-</v>
      </c>
      <c r="G44" s="45" t="str">
        <f t="shared" si="23"/>
        <v>-</v>
      </c>
      <c r="H44" s="45" t="str">
        <f t="shared" si="23"/>
        <v>-</v>
      </c>
      <c r="I44" s="45" t="str">
        <f t="shared" si="23"/>
        <v>-</v>
      </c>
      <c r="J44" s="65" t="str">
        <f t="shared" si="23"/>
        <v>-</v>
      </c>
      <c r="K44" s="45" t="str">
        <f t="shared" si="23"/>
        <v>-</v>
      </c>
      <c r="L44" s="45" t="str">
        <f t="shared" si="23"/>
        <v>-</v>
      </c>
      <c r="M44" s="45" t="str">
        <f t="shared" si="23"/>
        <v>-</v>
      </c>
      <c r="N44" s="45" t="str">
        <f t="shared" si="23"/>
        <v>-</v>
      </c>
      <c r="O44" s="96" t="str">
        <f t="shared" si="23"/>
        <v>-</v>
      </c>
      <c r="P44" s="48" t="str">
        <f t="shared" si="23"/>
        <v>-</v>
      </c>
    </row>
    <row r="45" spans="2:16" s="6" customFormat="1" ht="15.75" customHeight="1" x14ac:dyDescent="0.25">
      <c r="B45" s="25" t="s">
        <v>17</v>
      </c>
      <c r="C45" s="48" t="str">
        <f t="shared" si="23"/>
        <v>-</v>
      </c>
      <c r="D45" s="48" t="str">
        <f t="shared" si="23"/>
        <v>-</v>
      </c>
      <c r="E45" s="48" t="str">
        <f t="shared" si="23"/>
        <v>-</v>
      </c>
      <c r="F45" s="45" t="str">
        <f t="shared" si="23"/>
        <v>-</v>
      </c>
      <c r="G45" s="45" t="str">
        <f t="shared" si="23"/>
        <v>-</v>
      </c>
      <c r="H45" s="45" t="str">
        <f t="shared" si="23"/>
        <v>-</v>
      </c>
      <c r="I45" s="45" t="str">
        <f t="shared" si="23"/>
        <v>-</v>
      </c>
      <c r="J45" s="65" t="str">
        <f t="shared" si="23"/>
        <v>-</v>
      </c>
      <c r="K45" s="45" t="str">
        <f t="shared" si="23"/>
        <v>-</v>
      </c>
      <c r="L45" s="45" t="str">
        <f t="shared" si="23"/>
        <v>-</v>
      </c>
      <c r="M45" s="45" t="str">
        <f t="shared" si="23"/>
        <v>-</v>
      </c>
      <c r="N45" s="45" t="str">
        <f t="shared" si="23"/>
        <v>-</v>
      </c>
      <c r="O45" s="96" t="str">
        <f t="shared" si="23"/>
        <v>-</v>
      </c>
      <c r="P45" s="48" t="str">
        <f t="shared" si="23"/>
        <v>-</v>
      </c>
    </row>
    <row r="46" spans="2:16" s="6" customFormat="1" ht="15.75" customHeight="1" x14ac:dyDescent="0.25">
      <c r="B46" s="25" t="s">
        <v>18</v>
      </c>
      <c r="C46" s="48" t="str">
        <f t="shared" si="23"/>
        <v>-</v>
      </c>
      <c r="D46" s="48" t="str">
        <f t="shared" si="23"/>
        <v>-</v>
      </c>
      <c r="E46" s="48" t="str">
        <f t="shared" si="23"/>
        <v>-</v>
      </c>
      <c r="F46" s="45" t="str">
        <f t="shared" si="23"/>
        <v>-</v>
      </c>
      <c r="G46" s="45" t="str">
        <f t="shared" si="23"/>
        <v>-</v>
      </c>
      <c r="H46" s="45" t="str">
        <f t="shared" si="23"/>
        <v>-</v>
      </c>
      <c r="I46" s="45" t="str">
        <f t="shared" si="23"/>
        <v>-</v>
      </c>
      <c r="J46" s="65" t="str">
        <f t="shared" si="23"/>
        <v>-</v>
      </c>
      <c r="K46" s="45" t="str">
        <f t="shared" si="23"/>
        <v>-</v>
      </c>
      <c r="L46" s="45" t="str">
        <f t="shared" si="23"/>
        <v>-</v>
      </c>
      <c r="M46" s="45" t="str">
        <f t="shared" si="23"/>
        <v>-</v>
      </c>
      <c r="N46" s="45" t="str">
        <f t="shared" si="23"/>
        <v>-</v>
      </c>
      <c r="O46" s="96" t="str">
        <f t="shared" si="23"/>
        <v>-</v>
      </c>
      <c r="P46" s="48" t="str">
        <f t="shared" si="23"/>
        <v>-</v>
      </c>
    </row>
    <row r="47" spans="2:16" s="6" customFormat="1" ht="15.75" customHeight="1" x14ac:dyDescent="0.25">
      <c r="B47" s="25" t="s">
        <v>19</v>
      </c>
      <c r="C47" s="48" t="str">
        <f t="shared" si="23"/>
        <v>-</v>
      </c>
      <c r="D47" s="48" t="str">
        <f t="shared" si="23"/>
        <v>-</v>
      </c>
      <c r="E47" s="48" t="str">
        <f t="shared" si="23"/>
        <v>-</v>
      </c>
      <c r="F47" s="45" t="str">
        <f t="shared" si="23"/>
        <v>-</v>
      </c>
      <c r="G47" s="45" t="str">
        <f t="shared" si="23"/>
        <v>-</v>
      </c>
      <c r="H47" s="45" t="str">
        <f t="shared" si="23"/>
        <v>-</v>
      </c>
      <c r="I47" s="45" t="str">
        <f t="shared" si="23"/>
        <v>-</v>
      </c>
      <c r="J47" s="65" t="str">
        <f t="shared" si="23"/>
        <v>-</v>
      </c>
      <c r="K47" s="45" t="str">
        <f t="shared" si="23"/>
        <v>-</v>
      </c>
      <c r="L47" s="45" t="str">
        <f t="shared" si="23"/>
        <v>-</v>
      </c>
      <c r="M47" s="45" t="str">
        <f t="shared" si="23"/>
        <v>-</v>
      </c>
      <c r="N47" s="45" t="str">
        <f t="shared" si="23"/>
        <v>-</v>
      </c>
      <c r="O47" s="96" t="str">
        <f t="shared" si="23"/>
        <v>-</v>
      </c>
      <c r="P47" s="48" t="str">
        <f t="shared" si="23"/>
        <v>-</v>
      </c>
    </row>
    <row r="48" spans="2:16" s="6" customFormat="1" ht="15.75" customHeight="1" x14ac:dyDescent="0.25">
      <c r="B48" s="25" t="s">
        <v>20</v>
      </c>
      <c r="C48" s="48" t="str">
        <f t="shared" si="23"/>
        <v>-</v>
      </c>
      <c r="D48" s="48" t="str">
        <f t="shared" si="23"/>
        <v>-</v>
      </c>
      <c r="E48" s="48" t="str">
        <f t="shared" si="23"/>
        <v>-</v>
      </c>
      <c r="F48" s="45" t="str">
        <f t="shared" si="23"/>
        <v>-</v>
      </c>
      <c r="G48" s="45" t="str">
        <f t="shared" si="23"/>
        <v>-</v>
      </c>
      <c r="H48" s="45" t="str">
        <f t="shared" si="23"/>
        <v>-</v>
      </c>
      <c r="I48" s="45" t="str">
        <f t="shared" si="23"/>
        <v>-</v>
      </c>
      <c r="J48" s="65" t="str">
        <f t="shared" si="23"/>
        <v>-</v>
      </c>
      <c r="K48" s="45" t="str">
        <f t="shared" si="23"/>
        <v>-</v>
      </c>
      <c r="L48" s="45" t="str">
        <f t="shared" si="23"/>
        <v>-</v>
      </c>
      <c r="M48" s="45" t="str">
        <f t="shared" si="23"/>
        <v>-</v>
      </c>
      <c r="N48" s="45" t="str">
        <f t="shared" si="23"/>
        <v>-</v>
      </c>
      <c r="O48" s="96" t="str">
        <f t="shared" si="23"/>
        <v>-</v>
      </c>
      <c r="P48" s="48" t="str">
        <f t="shared" si="23"/>
        <v>-</v>
      </c>
    </row>
    <row r="49" spans="2:16" s="6" customFormat="1" ht="15.75" customHeight="1" x14ac:dyDescent="0.25">
      <c r="B49" s="25" t="s">
        <v>21</v>
      </c>
      <c r="C49" s="48" t="str">
        <f t="shared" si="23"/>
        <v>-</v>
      </c>
      <c r="D49" s="48" t="str">
        <f t="shared" si="23"/>
        <v>-</v>
      </c>
      <c r="E49" s="48" t="str">
        <f t="shared" si="23"/>
        <v>-</v>
      </c>
      <c r="F49" s="45" t="str">
        <f t="shared" si="23"/>
        <v>-</v>
      </c>
      <c r="G49" s="45" t="str">
        <f t="shared" si="23"/>
        <v>-</v>
      </c>
      <c r="H49" s="45" t="str">
        <f t="shared" si="23"/>
        <v>-</v>
      </c>
      <c r="I49" s="45" t="str">
        <f t="shared" si="23"/>
        <v>-</v>
      </c>
      <c r="J49" s="65" t="str">
        <f t="shared" si="23"/>
        <v>-</v>
      </c>
      <c r="K49" s="45" t="str">
        <f t="shared" si="23"/>
        <v>-</v>
      </c>
      <c r="L49" s="45" t="str">
        <f t="shared" si="23"/>
        <v>-</v>
      </c>
      <c r="M49" s="45" t="str">
        <f t="shared" si="23"/>
        <v>-</v>
      </c>
      <c r="N49" s="45" t="str">
        <f t="shared" si="23"/>
        <v>-</v>
      </c>
      <c r="O49" s="96" t="str">
        <f t="shared" si="23"/>
        <v>-</v>
      </c>
      <c r="P49" s="48" t="str">
        <f t="shared" si="23"/>
        <v>-</v>
      </c>
    </row>
    <row r="50" spans="2:16" s="6" customFormat="1" ht="15.75" customHeight="1" x14ac:dyDescent="0.25">
      <c r="B50" s="25" t="s">
        <v>22</v>
      </c>
      <c r="C50" s="48" t="str">
        <f t="shared" si="23"/>
        <v>-</v>
      </c>
      <c r="D50" s="48" t="str">
        <f t="shared" si="23"/>
        <v>-</v>
      </c>
      <c r="E50" s="48" t="str">
        <f t="shared" si="23"/>
        <v>-</v>
      </c>
      <c r="F50" s="45" t="str">
        <f t="shared" si="23"/>
        <v>-</v>
      </c>
      <c r="G50" s="45" t="str">
        <f t="shared" si="23"/>
        <v>-</v>
      </c>
      <c r="H50" s="45" t="str">
        <f t="shared" si="23"/>
        <v>-</v>
      </c>
      <c r="I50" s="45" t="str">
        <f t="shared" si="23"/>
        <v>-</v>
      </c>
      <c r="J50" s="65" t="str">
        <f t="shared" si="23"/>
        <v>-</v>
      </c>
      <c r="K50" s="45" t="str">
        <f t="shared" si="23"/>
        <v>-</v>
      </c>
      <c r="L50" s="45" t="str">
        <f t="shared" si="23"/>
        <v>-</v>
      </c>
      <c r="M50" s="45" t="str">
        <f t="shared" si="23"/>
        <v>-</v>
      </c>
      <c r="N50" s="45" t="str">
        <f t="shared" si="23"/>
        <v>-</v>
      </c>
      <c r="O50" s="96" t="str">
        <f t="shared" si="23"/>
        <v>-</v>
      </c>
      <c r="P50" s="48" t="str">
        <f t="shared" si="23"/>
        <v>-</v>
      </c>
    </row>
    <row r="51" spans="2:16" s="6" customFormat="1" ht="15.75" customHeight="1" x14ac:dyDescent="0.25">
      <c r="B51" s="25" t="s">
        <v>23</v>
      </c>
      <c r="C51" s="48" t="str">
        <f t="shared" si="23"/>
        <v>-</v>
      </c>
      <c r="D51" s="48" t="str">
        <f t="shared" si="23"/>
        <v>-</v>
      </c>
      <c r="E51" s="48" t="str">
        <f t="shared" si="23"/>
        <v>-</v>
      </c>
      <c r="F51" s="45" t="str">
        <f t="shared" si="23"/>
        <v>-</v>
      </c>
      <c r="G51" s="45" t="str">
        <f t="shared" si="23"/>
        <v>-</v>
      </c>
      <c r="H51" s="45" t="str">
        <f t="shared" si="23"/>
        <v>-</v>
      </c>
      <c r="I51" s="45" t="str">
        <f t="shared" si="23"/>
        <v>-</v>
      </c>
      <c r="J51" s="65" t="str">
        <f t="shared" si="23"/>
        <v>-</v>
      </c>
      <c r="K51" s="45" t="str">
        <f t="shared" si="23"/>
        <v>-</v>
      </c>
      <c r="L51" s="45" t="str">
        <f t="shared" si="23"/>
        <v>-</v>
      </c>
      <c r="M51" s="45" t="str">
        <f t="shared" si="23"/>
        <v>-</v>
      </c>
      <c r="N51" s="45" t="str">
        <f t="shared" si="23"/>
        <v>-</v>
      </c>
      <c r="O51" s="96" t="str">
        <f t="shared" si="23"/>
        <v>-</v>
      </c>
      <c r="P51" s="48" t="str">
        <f t="shared" si="23"/>
        <v>-</v>
      </c>
    </row>
    <row r="52" spans="2:16" s="6" customFormat="1" ht="15.75" customHeight="1" x14ac:dyDescent="0.25">
      <c r="B52" s="25" t="s">
        <v>24</v>
      </c>
      <c r="C52" s="48" t="str">
        <f t="shared" si="23"/>
        <v>-</v>
      </c>
      <c r="D52" s="48" t="str">
        <f t="shared" si="23"/>
        <v>-</v>
      </c>
      <c r="E52" s="48" t="str">
        <f t="shared" si="23"/>
        <v>-</v>
      </c>
      <c r="F52" s="45" t="str">
        <f t="shared" si="23"/>
        <v>-</v>
      </c>
      <c r="G52" s="45" t="str">
        <f t="shared" si="23"/>
        <v>-</v>
      </c>
      <c r="H52" s="45" t="str">
        <f t="shared" si="23"/>
        <v>-</v>
      </c>
      <c r="I52" s="45" t="str">
        <f t="shared" si="23"/>
        <v>-</v>
      </c>
      <c r="J52" s="65" t="str">
        <f t="shared" si="23"/>
        <v>-</v>
      </c>
      <c r="K52" s="45" t="str">
        <f t="shared" si="23"/>
        <v>-</v>
      </c>
      <c r="L52" s="45" t="str">
        <f t="shared" si="23"/>
        <v>-</v>
      </c>
      <c r="M52" s="45" t="str">
        <f t="shared" si="23"/>
        <v>-</v>
      </c>
      <c r="N52" s="45" t="str">
        <f t="shared" si="23"/>
        <v>-</v>
      </c>
      <c r="O52" s="96" t="str">
        <f t="shared" si="23"/>
        <v>-</v>
      </c>
      <c r="P52" s="48" t="str">
        <f t="shared" si="23"/>
        <v>-</v>
      </c>
    </row>
    <row r="53" spans="2:16" s="6" customFormat="1" ht="15.75" customHeight="1" x14ac:dyDescent="0.25">
      <c r="B53" s="25" t="s">
        <v>25</v>
      </c>
      <c r="C53" s="48" t="str">
        <f t="shared" si="23"/>
        <v>-</v>
      </c>
      <c r="D53" s="48" t="str">
        <f t="shared" si="23"/>
        <v>-</v>
      </c>
      <c r="E53" s="48" t="str">
        <f t="shared" si="23"/>
        <v>-</v>
      </c>
      <c r="F53" s="45" t="str">
        <f t="shared" si="23"/>
        <v>-</v>
      </c>
      <c r="G53" s="45" t="str">
        <f t="shared" si="23"/>
        <v>-</v>
      </c>
      <c r="H53" s="45" t="str">
        <f t="shared" si="23"/>
        <v>-</v>
      </c>
      <c r="I53" s="45" t="str">
        <f t="shared" si="23"/>
        <v>-</v>
      </c>
      <c r="J53" s="65" t="str">
        <f t="shared" si="23"/>
        <v>-</v>
      </c>
      <c r="K53" s="45" t="str">
        <f t="shared" si="23"/>
        <v>-</v>
      </c>
      <c r="L53" s="45" t="str">
        <f t="shared" si="23"/>
        <v>-</v>
      </c>
      <c r="M53" s="45" t="str">
        <f t="shared" si="23"/>
        <v>-</v>
      </c>
      <c r="N53" s="45" t="str">
        <f t="shared" si="23"/>
        <v>-</v>
      </c>
      <c r="O53" s="96" t="str">
        <f t="shared" si="23"/>
        <v>-</v>
      </c>
      <c r="P53" s="48" t="str">
        <f t="shared" si="23"/>
        <v>-</v>
      </c>
    </row>
    <row r="54" spans="2:16" s="6" customFormat="1" ht="15.75" customHeight="1" x14ac:dyDescent="0.25">
      <c r="B54" s="39" t="s">
        <v>26</v>
      </c>
      <c r="C54" s="49" t="str">
        <f t="shared" si="23"/>
        <v>-</v>
      </c>
      <c r="D54" s="49" t="str">
        <f t="shared" si="23"/>
        <v>-</v>
      </c>
      <c r="E54" s="49" t="str">
        <f t="shared" si="23"/>
        <v>-</v>
      </c>
      <c r="F54" s="46" t="str">
        <f t="shared" si="23"/>
        <v>-</v>
      </c>
      <c r="G54" s="46" t="str">
        <f t="shared" si="23"/>
        <v>-</v>
      </c>
      <c r="H54" s="46" t="str">
        <f t="shared" si="23"/>
        <v>-</v>
      </c>
      <c r="I54" s="46" t="str">
        <f t="shared" si="23"/>
        <v>-</v>
      </c>
      <c r="J54" s="66" t="str">
        <f t="shared" si="23"/>
        <v>-</v>
      </c>
      <c r="K54" s="46" t="str">
        <f t="shared" si="23"/>
        <v>-</v>
      </c>
      <c r="L54" s="46" t="str">
        <f t="shared" si="23"/>
        <v>-</v>
      </c>
      <c r="M54" s="46" t="str">
        <f t="shared" si="23"/>
        <v>-</v>
      </c>
      <c r="N54" s="46" t="str">
        <f t="shared" si="23"/>
        <v>-</v>
      </c>
      <c r="O54" s="97" t="str">
        <f t="shared" si="23"/>
        <v>-</v>
      </c>
      <c r="P54" s="49" t="str">
        <f t="shared" si="23"/>
        <v>-</v>
      </c>
    </row>
    <row r="55" spans="2:16" s="6" customFormat="1" ht="20.25" customHeight="1" x14ac:dyDescent="0.25">
      <c r="B55" s="9" t="s">
        <v>27</v>
      </c>
      <c r="C55" s="24" t="str">
        <f t="shared" si="23"/>
        <v>-</v>
      </c>
      <c r="D55" s="24" t="str">
        <f t="shared" si="23"/>
        <v>-</v>
      </c>
      <c r="E55" s="24" t="str">
        <f t="shared" si="23"/>
        <v>-</v>
      </c>
      <c r="F55" s="24" t="str">
        <f t="shared" si="23"/>
        <v>-</v>
      </c>
      <c r="G55" s="24" t="str">
        <f t="shared" si="23"/>
        <v>-</v>
      </c>
      <c r="H55" s="24" t="str">
        <f t="shared" si="23"/>
        <v>-</v>
      </c>
      <c r="I55" s="24" t="str">
        <f t="shared" si="23"/>
        <v>-</v>
      </c>
      <c r="J55" s="54" t="str">
        <f t="shared" si="23"/>
        <v>-</v>
      </c>
      <c r="K55" s="24" t="str">
        <f t="shared" si="23"/>
        <v>-</v>
      </c>
      <c r="L55" s="24" t="str">
        <f t="shared" si="23"/>
        <v>-</v>
      </c>
      <c r="M55" s="24" t="str">
        <f t="shared" si="23"/>
        <v>-</v>
      </c>
      <c r="N55" s="24" t="str">
        <f t="shared" si="23"/>
        <v>-</v>
      </c>
      <c r="O55" s="98" t="str">
        <f t="shared" si="23"/>
        <v>-</v>
      </c>
      <c r="P55" s="24" t="str">
        <f t="shared" si="23"/>
        <v>-</v>
      </c>
    </row>
    <row r="56" spans="2:16" s="6" customFormat="1" x14ac:dyDescent="0.25">
      <c r="F56" s="12"/>
      <c r="J56" s="7"/>
    </row>
    <row r="57" spans="2:16" s="13" customFormat="1" ht="20.100000000000001" customHeight="1" x14ac:dyDescent="0.25">
      <c r="B57" s="23" t="s">
        <v>28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</row>
    <row r="58" spans="2:16" s="6" customFormat="1" x14ac:dyDescent="0.25">
      <c r="F58" s="12"/>
      <c r="J58" s="7"/>
    </row>
    <row r="59" spans="2:16" s="6" customFormat="1" x14ac:dyDescent="0.25">
      <c r="F59" s="12"/>
      <c r="J59" s="7"/>
    </row>
    <row r="60" spans="2:16" s="6" customFormat="1" x14ac:dyDescent="0.25">
      <c r="F60" s="12"/>
      <c r="J60" s="7"/>
    </row>
    <row r="61" spans="2:16" s="6" customFormat="1" x14ac:dyDescent="0.25">
      <c r="F61" s="12"/>
      <c r="J61" s="7"/>
    </row>
    <row r="62" spans="2:16" s="6" customFormat="1" x14ac:dyDescent="0.25">
      <c r="F62" s="12"/>
      <c r="J62" s="7"/>
    </row>
    <row r="63" spans="2:16" s="6" customFormat="1" x14ac:dyDescent="0.25">
      <c r="F63" s="12"/>
      <c r="J63" s="7"/>
    </row>
    <row r="64" spans="2:16" s="6" customFormat="1" x14ac:dyDescent="0.25">
      <c r="F64" s="12"/>
      <c r="J64" s="7"/>
    </row>
    <row r="65" spans="6:10" s="6" customFormat="1" x14ac:dyDescent="0.25">
      <c r="F65" s="12"/>
      <c r="J65" s="7"/>
    </row>
    <row r="66" spans="6:10" s="6" customFormat="1" ht="15" customHeight="1" x14ac:dyDescent="0.25">
      <c r="F66" s="12"/>
      <c r="J66" s="7"/>
    </row>
    <row r="67" spans="6:10" s="6" customFormat="1" x14ac:dyDescent="0.25">
      <c r="F67" s="12"/>
      <c r="J67" s="7"/>
    </row>
    <row r="68" spans="6:10" s="6" customFormat="1" x14ac:dyDescent="0.25">
      <c r="F68" s="12"/>
      <c r="J68" s="7"/>
    </row>
    <row r="69" spans="6:10" s="6" customFormat="1" x14ac:dyDescent="0.25">
      <c r="F69" s="12"/>
      <c r="J69" s="7"/>
    </row>
    <row r="70" spans="6:10" s="6" customFormat="1" x14ac:dyDescent="0.25">
      <c r="F70" s="12"/>
      <c r="J70" s="7"/>
    </row>
    <row r="71" spans="6:10" s="6" customFormat="1" x14ac:dyDescent="0.25">
      <c r="F71" s="12"/>
      <c r="J71" s="7"/>
    </row>
    <row r="72" spans="6:10" s="6" customFormat="1" x14ac:dyDescent="0.25">
      <c r="F72" s="12"/>
      <c r="J72" s="7"/>
    </row>
    <row r="73" spans="6:10" s="6" customFormat="1" x14ac:dyDescent="0.25">
      <c r="F73" s="12"/>
      <c r="J73" s="7"/>
    </row>
    <row r="74" spans="6:10" s="6" customFormat="1" x14ac:dyDescent="0.25">
      <c r="F74" s="12"/>
      <c r="J74" s="7"/>
    </row>
    <row r="75" spans="6:10" s="6" customFormat="1" x14ac:dyDescent="0.25">
      <c r="F75" s="12"/>
      <c r="J75" s="7"/>
    </row>
    <row r="76" spans="6:10" s="6" customFormat="1" x14ac:dyDescent="0.25">
      <c r="F76" s="12"/>
      <c r="J76" s="7"/>
    </row>
    <row r="77" spans="6:10" s="6" customFormat="1" x14ac:dyDescent="0.25">
      <c r="F77" s="12"/>
      <c r="J77" s="7"/>
    </row>
    <row r="78" spans="6:10" s="6" customFormat="1" x14ac:dyDescent="0.25">
      <c r="F78" s="12"/>
      <c r="J78" s="7"/>
    </row>
    <row r="79" spans="6:10" s="6" customFormat="1" x14ac:dyDescent="0.25">
      <c r="F79" s="12"/>
      <c r="J79" s="7"/>
    </row>
    <row r="80" spans="6:10" s="6" customFormat="1" x14ac:dyDescent="0.25">
      <c r="F80" s="12"/>
      <c r="J80" s="7"/>
    </row>
    <row r="81" spans="6:10" s="6" customFormat="1" x14ac:dyDescent="0.25">
      <c r="F81" s="12"/>
      <c r="J81" s="7"/>
    </row>
    <row r="82" spans="6:10" s="6" customFormat="1" x14ac:dyDescent="0.25">
      <c r="F82" s="12"/>
      <c r="J82" s="7"/>
    </row>
    <row r="83" spans="6:10" s="6" customFormat="1" x14ac:dyDescent="0.25">
      <c r="F83" s="12"/>
      <c r="J83" s="7"/>
    </row>
    <row r="84" spans="6:10" s="6" customFormat="1" x14ac:dyDescent="0.25">
      <c r="F84" s="12"/>
      <c r="J84" s="7"/>
    </row>
    <row r="85" spans="6:10" s="6" customFormat="1" x14ac:dyDescent="0.25">
      <c r="F85" s="12"/>
      <c r="J85" s="7"/>
    </row>
    <row r="86" spans="6:10" s="6" customFormat="1" x14ac:dyDescent="0.25">
      <c r="F86" s="12"/>
      <c r="J86" s="7"/>
    </row>
    <row r="87" spans="6:10" s="6" customFormat="1" x14ac:dyDescent="0.25">
      <c r="F87" s="12"/>
      <c r="J87" s="7"/>
    </row>
    <row r="88" spans="6:10" s="6" customFormat="1" x14ac:dyDescent="0.25">
      <c r="F88" s="12"/>
      <c r="J88" s="7"/>
    </row>
    <row r="89" spans="6:10" s="6" customFormat="1" x14ac:dyDescent="0.25">
      <c r="F89" s="12"/>
      <c r="J89" s="7"/>
    </row>
    <row r="90" spans="6:10" s="6" customFormat="1" x14ac:dyDescent="0.25">
      <c r="F90" s="12"/>
      <c r="J90" s="7"/>
    </row>
    <row r="91" spans="6:10" s="6" customFormat="1" x14ac:dyDescent="0.25">
      <c r="F91" s="12"/>
      <c r="J91" s="7"/>
    </row>
    <row r="92" spans="6:10" s="6" customFormat="1" x14ac:dyDescent="0.25">
      <c r="F92" s="12"/>
      <c r="J92" s="7"/>
    </row>
  </sheetData>
  <pageMargins left="0.51181102362204722" right="0.51181102362204722" top="0.78740157480314965" bottom="0.78740157480314965" header="0.31496062992125984" footer="0.31496062992125984"/>
  <pageSetup paperSize="9" scale="40" fitToHeight="3" orientation="landscape" r:id="rId1"/>
  <rowBreaks count="1" manualBreakCount="1">
    <brk id="56" max="16383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D445646A-61D1-4910-BF41-18A7DB191315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K43:N55 C43:I55 J55</xm:sqref>
        </x14:conditionalFormatting>
        <x14:conditionalFormatting xmlns:xm="http://schemas.microsoft.com/office/excel/2006/main">
          <x14:cfRule type="iconSet" priority="1" id="{C7E3EE92-0C42-4CA5-8998-FF015566CE89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O43:P55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B14941E1-CF0D-4065-AC9A-99B666D728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Total UA</vt:lpstr>
      <vt:lpstr>PLG</vt:lpstr>
      <vt:lpstr>SOL</vt:lpstr>
      <vt:lpstr>Mcal.</vt:lpstr>
      <vt:lpstr>Lazos</vt:lpstr>
      <vt:lpstr>HS Mariano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2018-01-25T17:36:19Z</dcterms:created>
  <dcterms:modified xsi:type="dcterms:W3CDTF">2019-06-07T16:47:39Z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TC029300459991</vt:lpwstr>
  </property>
</Properties>
</file>